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2790d4109eb2887/Projekte_Aktuell/THEMEN/HR-Analytics/Learning/XLSX/Model/"/>
    </mc:Choice>
  </mc:AlternateContent>
  <xr:revisionPtr revIDLastSave="33" documentId="11_33227AA2EF16D4FB0B3D8B013C3C1151D692743E" xr6:coauthVersionLast="47" xr6:coauthVersionMax="47" xr10:uidLastSave="{E3AEA736-3BD7-4B5E-AB46-ECC107FA8727}"/>
  <bookViews>
    <workbookView xWindow="-110" yWindow="-110" windowWidth="19420" windowHeight="11500" tabRatio="500" xr2:uid="{00000000-000D-0000-FFFF-FFFF00000000}"/>
  </bookViews>
  <sheets>
    <sheet name="Eingaben" sheetId="1" r:id="rId1"/>
    <sheet name="Mitarbeiter_Rohdaten" sheetId="2" r:id="rId2"/>
    <sheet name="Berechnung_Verifiziert" sheetId="3" r:id="rId3"/>
    <sheet name="Band_Report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3" i="4" l="1" a="1"/>
  <c r="A13" i="4" s="1"/>
  <c r="G8" i="4"/>
  <c r="F8" i="4"/>
  <c r="H8" i="4" s="1"/>
  <c r="G7" i="4"/>
  <c r="F7" i="4"/>
  <c r="H7" i="4" s="1"/>
  <c r="G6" i="4"/>
  <c r="F6" i="4"/>
  <c r="H6" i="4" s="1"/>
  <c r="G5" i="4"/>
  <c r="F5" i="4"/>
  <c r="D36" i="3"/>
  <c r="E36" i="3" s="1"/>
  <c r="C36" i="3"/>
  <c r="B36" i="3"/>
  <c r="A36" i="3"/>
  <c r="D35" i="3"/>
  <c r="G35" i="3" s="1"/>
  <c r="C35" i="3"/>
  <c r="B35" i="3"/>
  <c r="A35" i="3"/>
  <c r="G34" i="3"/>
  <c r="F34" i="3"/>
  <c r="E34" i="3"/>
  <c r="D34" i="3"/>
  <c r="C34" i="3"/>
  <c r="B34" i="3"/>
  <c r="A34" i="3"/>
  <c r="D33" i="3"/>
  <c r="G33" i="3" s="1"/>
  <c r="C33" i="3"/>
  <c r="B33" i="3"/>
  <c r="A33" i="3"/>
  <c r="G32" i="3"/>
  <c r="D32" i="3"/>
  <c r="F32" i="3" s="1"/>
  <c r="C32" i="3"/>
  <c r="B32" i="3"/>
  <c r="A32" i="3"/>
  <c r="D31" i="3"/>
  <c r="G31" i="3" s="1"/>
  <c r="C31" i="3"/>
  <c r="B31" i="3"/>
  <c r="A31" i="3"/>
  <c r="D30" i="3"/>
  <c r="G30" i="3" s="1"/>
  <c r="C30" i="3"/>
  <c r="F30" i="3" s="1"/>
  <c r="B30" i="3"/>
  <c r="A30" i="3"/>
  <c r="D29" i="3"/>
  <c r="E29" i="3" s="1"/>
  <c r="C29" i="3"/>
  <c r="B29" i="3"/>
  <c r="A29" i="3"/>
  <c r="D28" i="3"/>
  <c r="G28" i="3" s="1"/>
  <c r="C28" i="3"/>
  <c r="B28" i="3"/>
  <c r="A28" i="3"/>
  <c r="G27" i="3"/>
  <c r="F27" i="3"/>
  <c r="D27" i="3"/>
  <c r="C27" i="3"/>
  <c r="E27" i="3" s="1"/>
  <c r="B27" i="3"/>
  <c r="A27" i="3"/>
  <c r="D26" i="3"/>
  <c r="G26" i="3" s="1"/>
  <c r="C26" i="3"/>
  <c r="B26" i="3"/>
  <c r="A26" i="3"/>
  <c r="E25" i="3"/>
  <c r="D25" i="3"/>
  <c r="C25" i="3"/>
  <c r="G25" i="3" s="1"/>
  <c r="B25" i="3"/>
  <c r="A25" i="3"/>
  <c r="D24" i="3"/>
  <c r="C24" i="3"/>
  <c r="B24" i="3"/>
  <c r="A24" i="3"/>
  <c r="G23" i="3"/>
  <c r="D23" i="3"/>
  <c r="F23" i="3" s="1"/>
  <c r="C23" i="3"/>
  <c r="B23" i="3"/>
  <c r="A23" i="3"/>
  <c r="G22" i="3"/>
  <c r="F22" i="3"/>
  <c r="E22" i="3"/>
  <c r="D22" i="3"/>
  <c r="C22" i="3"/>
  <c r="B22" i="3"/>
  <c r="A22" i="3"/>
  <c r="D21" i="3"/>
  <c r="C21" i="3"/>
  <c r="B21" i="3"/>
  <c r="A21" i="3"/>
  <c r="G20" i="3"/>
  <c r="D20" i="3"/>
  <c r="F20" i="3" s="1"/>
  <c r="C20" i="3"/>
  <c r="B20" i="3"/>
  <c r="A20" i="3"/>
  <c r="D19" i="3"/>
  <c r="G19" i="3" s="1"/>
  <c r="C19" i="3"/>
  <c r="B19" i="3"/>
  <c r="A19" i="3"/>
  <c r="F18" i="3"/>
  <c r="D18" i="3"/>
  <c r="G18" i="3" s="1"/>
  <c r="C18" i="3"/>
  <c r="B18" i="3"/>
  <c r="A18" i="3"/>
  <c r="D17" i="3"/>
  <c r="E17" i="3" s="1"/>
  <c r="C17" i="3"/>
  <c r="B17" i="3"/>
  <c r="A17" i="3"/>
  <c r="D16" i="3"/>
  <c r="G16" i="3" s="1"/>
  <c r="C16" i="3"/>
  <c r="B16" i="3"/>
  <c r="A16" i="3"/>
  <c r="G15" i="3"/>
  <c r="F15" i="3"/>
  <c r="D15" i="3"/>
  <c r="C15" i="3"/>
  <c r="E15" i="3" s="1"/>
  <c r="B15" i="3"/>
  <c r="A15" i="3"/>
  <c r="D14" i="3"/>
  <c r="G14" i="3" s="1"/>
  <c r="C14" i="3"/>
  <c r="B14" i="3"/>
  <c r="A14" i="3"/>
  <c r="G13" i="3"/>
  <c r="E13" i="3"/>
  <c r="D13" i="3"/>
  <c r="C13" i="3"/>
  <c r="F13" i="3" s="1"/>
  <c r="B13" i="3"/>
  <c r="A13" i="3"/>
  <c r="D12" i="3"/>
  <c r="G12" i="3" s="1"/>
  <c r="C12" i="3"/>
  <c r="B12" i="3"/>
  <c r="A12" i="3"/>
  <c r="G11" i="3"/>
  <c r="D11" i="3"/>
  <c r="F11" i="3" s="1"/>
  <c r="C11" i="3"/>
  <c r="B11" i="3"/>
  <c r="A11" i="3"/>
  <c r="G10" i="3"/>
  <c r="F10" i="3"/>
  <c r="E10" i="3"/>
  <c r="D10" i="3"/>
  <c r="C10" i="3"/>
  <c r="B10" i="3"/>
  <c r="A10" i="3"/>
  <c r="D9" i="3"/>
  <c r="G9" i="3" s="1"/>
  <c r="C9" i="3"/>
  <c r="B9" i="3"/>
  <c r="A9" i="3"/>
  <c r="G8" i="3"/>
  <c r="D8" i="3"/>
  <c r="F8" i="3" s="1"/>
  <c r="C8" i="3"/>
  <c r="B8" i="3"/>
  <c r="A8" i="3"/>
  <c r="D7" i="3"/>
  <c r="G7" i="3" s="1"/>
  <c r="C7" i="3"/>
  <c r="B7" i="3"/>
  <c r="A7" i="3"/>
  <c r="F6" i="3"/>
  <c r="D6" i="3"/>
  <c r="G6" i="3" s="1"/>
  <c r="C6" i="3"/>
  <c r="B6" i="3"/>
  <c r="A6" i="3"/>
  <c r="D5" i="3"/>
  <c r="F5" i="3" s="1"/>
  <c r="C5" i="3"/>
  <c r="B8" i="4" s="1"/>
  <c r="B5" i="3"/>
  <c r="A5" i="3"/>
  <c r="H5" i="4" l="1"/>
  <c r="E12" i="3"/>
  <c r="F17" i="3"/>
  <c r="E24" i="3"/>
  <c r="F29" i="3"/>
  <c r="G5" i="3"/>
  <c r="E7" i="3"/>
  <c r="F12" i="3"/>
  <c r="G17" i="3"/>
  <c r="E19" i="3"/>
  <c r="F24" i="3"/>
  <c r="G29" i="3"/>
  <c r="E31" i="3"/>
  <c r="F36" i="3"/>
  <c r="F7" i="3"/>
  <c r="E14" i="3"/>
  <c r="C8" i="4" s="1"/>
  <c r="F19" i="3"/>
  <c r="G24" i="3"/>
  <c r="E26" i="3"/>
  <c r="F31" i="3"/>
  <c r="G36" i="3"/>
  <c r="E9" i="3"/>
  <c r="C6" i="4" s="1"/>
  <c r="F14" i="3"/>
  <c r="E8" i="4" s="1"/>
  <c r="E21" i="3"/>
  <c r="F26" i="3"/>
  <c r="E33" i="3"/>
  <c r="B5" i="4"/>
  <c r="F9" i="3"/>
  <c r="E16" i="3"/>
  <c r="F21" i="3"/>
  <c r="E28" i="3"/>
  <c r="F33" i="3"/>
  <c r="E11" i="3"/>
  <c r="F16" i="3"/>
  <c r="G21" i="3"/>
  <c r="E23" i="3"/>
  <c r="F28" i="3"/>
  <c r="E35" i="3"/>
  <c r="B7" i="4"/>
  <c r="E6" i="3"/>
  <c r="E18" i="3"/>
  <c r="E30" i="3"/>
  <c r="F35" i="3"/>
  <c r="C7" i="4"/>
  <c r="E5" i="3"/>
  <c r="C5" i="4" s="1"/>
  <c r="E8" i="3"/>
  <c r="E20" i="3"/>
  <c r="F25" i="3"/>
  <c r="E32" i="3"/>
  <c r="B6" i="4"/>
  <c r="E7" i="4" l="1"/>
  <c r="D7" i="4"/>
  <c r="D6" i="4"/>
  <c r="E6" i="4"/>
  <c r="E5" i="4"/>
  <c r="D5" i="4"/>
  <c r="D8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<sst xmlns="http://schemas.openxmlformats.org/spreadsheetml/2006/main" count="178" uniqueCount="72">
  <si>
    <t>Vergütungsanalyse — Eingaben</t>
  </si>
  <si>
    <t>Gelb hinterlegte Zellen sind manuelle Eingaben.</t>
  </si>
  <si>
    <t>Gehaltsbänder (Jahresgehalt, brutto)</t>
  </si>
  <si>
    <t>Band</t>
  </si>
  <si>
    <t>Min (€)</t>
  </si>
  <si>
    <t>Mitte (€)</t>
  </si>
  <si>
    <t>Max (€)</t>
  </si>
  <si>
    <t>Band 1</t>
  </si>
  <si>
    <t>Band 2</t>
  </si>
  <si>
    <t>Band 3</t>
  </si>
  <si>
    <t>Band 4</t>
  </si>
  <si>
    <t>Rohdaten: 32 Mitarbeitende</t>
  </si>
  <si>
    <t>Geschlecht als M/W erfasst (vereinfacht, für die unbereinigte Gender-Pay-Gap-Kennzahl in Berechnung_Verifiziert).</t>
  </si>
  <si>
    <t>MitarbeiterID</t>
  </si>
  <si>
    <t>Kostenstelle</t>
  </si>
  <si>
    <t>Geschlecht</t>
  </si>
  <si>
    <t>Jahresgehalt (€)</t>
  </si>
  <si>
    <t>Betriebszugehörigkeit (Jahre)</t>
  </si>
  <si>
    <t>MA-01</t>
  </si>
  <si>
    <t>Vertrieb</t>
  </si>
  <si>
    <t>W</t>
  </si>
  <si>
    <t>MA-02</t>
  </si>
  <si>
    <t>M</t>
  </si>
  <si>
    <t>MA-03</t>
  </si>
  <si>
    <t>MA-04</t>
  </si>
  <si>
    <t>MA-05</t>
  </si>
  <si>
    <t>MA-06</t>
  </si>
  <si>
    <t>MA-07</t>
  </si>
  <si>
    <t>MA-08</t>
  </si>
  <si>
    <t>MA-09</t>
  </si>
  <si>
    <t>MA-10</t>
  </si>
  <si>
    <t>MA-11</t>
  </si>
  <si>
    <t>Produktion</t>
  </si>
  <si>
    <t>MA-12</t>
  </si>
  <si>
    <t>MA-13</t>
  </si>
  <si>
    <t>MA-14</t>
  </si>
  <si>
    <t>MA-15</t>
  </si>
  <si>
    <t>MA-16</t>
  </si>
  <si>
    <t>MA-17</t>
  </si>
  <si>
    <t>MA-18</t>
  </si>
  <si>
    <t>MA-19</t>
  </si>
  <si>
    <t>MA-20</t>
  </si>
  <si>
    <t>MA-21</t>
  </si>
  <si>
    <t>IT</t>
  </si>
  <si>
    <t>MA-22</t>
  </si>
  <si>
    <t>MA-23</t>
  </si>
  <si>
    <t>MA-24</t>
  </si>
  <si>
    <t>MA-25</t>
  </si>
  <si>
    <t>MA-26</t>
  </si>
  <si>
    <t>MA-27</t>
  </si>
  <si>
    <t>MA-28</t>
  </si>
  <si>
    <t>MA-29</t>
  </si>
  <si>
    <t>MA-30</t>
  </si>
  <si>
    <t>MA-31</t>
  </si>
  <si>
    <t>MA-32</t>
  </si>
  <si>
    <t>Compa-Ratio, Bandbreiten-Position und Ausreißer je Mitarbeiter</t>
  </si>
  <si>
    <t>Compa-Ratio = Gehalt ÷ Bandmitte (1,00 = genau in der Mitte des Bands). Bandbreiten-Position = (Gehalt − Min) ÷ (Max − Min), als Prozentsatz der Bandbreite.</t>
  </si>
  <si>
    <t>Jahresgehalt</t>
  </si>
  <si>
    <t>Compa-Ratio</t>
  </si>
  <si>
    <t>Bandbreiten-Position</t>
  </si>
  <si>
    <t>Status</t>
  </si>
  <si>
    <t>Kompressions- und Ausreißer-Report je Gehaltsband</t>
  </si>
  <si>
    <t>Kompression: Anteil der Mitarbeitenden im unteren Drittel (&lt; 33 % Bandbreiten-Position) vs. oberem Drittel (&gt; 67 %) je Band. Gender Pay Gap (unbereinigt) je Band — die Aufteilung nach Band ist ein pragmatischer Zwischenschritt zwischen völlig unbereinigt und vollständig regressionsbereinigt, siehe „HR-Kennzahlensteckbriefe“ dieser Reihe.</t>
  </si>
  <si>
    <t>Anzahl MA</t>
  </si>
  <si>
    <t>Ø Compa-Ratio</t>
  </si>
  <si>
    <t>Unteres Drittel</t>
  </si>
  <si>
    <t>Oberes Drittel</t>
  </si>
  <si>
    <t>Ø Gehalt Männer</t>
  </si>
  <si>
    <t>Ø Gehalt Frauen</t>
  </si>
  <si>
    <t>Gender Pay Gap</t>
  </si>
  <si>
    <t>Bandbreitenposition</t>
  </si>
  <si>
    <t>Ausreißer-Report (15% CompaRatio Abweichung)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</si>
</sst>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1"/>
    </font>
    <font>
      <b/>
      <sz val="14"/>
      <color rgb="FF1F4E78"/>
      <name val="Arial"/>
      <family val="2"/>
    </font>
    <font>
      <i/>
      <sz val="9"/>
      <color rgb="FF595959"/>
      <name val="Arial"/>
      <family val="2"/>
    </font>
    <font>
      <b/>
      <sz val="11"/>
      <color rgb="FF1F4E78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1"/>
      <color rgb="FF1F4E7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4" fillId="2" borderId="0" xfId="0" applyFont="1" applyFill="1" applyAlignment="1">
      <alignment horizontal="center" wrapText="1"/>
    </xf>
    <xf numFmtId="0" fontId="6" fillId="0" borderId="0" xfId="0" applyFont="1"/>
    <xf numFmtId="3" fontId="6" fillId="0" borderId="0" xfId="0" applyNumberFormat="1" applyFont="1"/>
    <xf numFmtId="2" fontId="6" fillId="0" borderId="0" xfId="0" applyNumberFormat="1" applyFont="1"/>
    <xf numFmtId="9" fontId="6" fillId="0" borderId="0" xfId="0" applyNumberFormat="1" applyFont="1"/>
    <xf numFmtId="164" fontId="6" fillId="0" borderId="0" xfId="0" applyNumberFormat="1" applyFont="1"/>
    <xf numFmtId="0" fontId="7" fillId="2" borderId="0" xfId="0" applyFont="1" applyFill="1"/>
    <xf numFmtId="0" fontId="8" fillId="0" borderId="0" xfId="0" applyFont="1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7952C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Normal="100" workbookViewId="0">
      <pane ySplit="3" topLeftCell="A4" activePane="bottomLeft" state="frozen"/>
      <selection pane="bottomLeft" sqref="A1:D1"/>
    </sheetView>
  </sheetViews>
  <sheetFormatPr baseColWidth="10" defaultColWidth="8.7265625" defaultRowHeight="14.5" x14ac:dyDescent="0.35"/>
  <cols>
    <col min="1" max="1" width="30" customWidth="1"/>
    <col min="2" max="4" width="14" customWidth="1"/>
  </cols>
  <sheetData>
    <row r="1" spans="1:4" ht="18" x14ac:dyDescent="0.4">
      <c r="A1" s="14" t="s">
        <v>0</v>
      </c>
      <c r="B1" s="14"/>
      <c r="C1" s="14"/>
      <c r="D1" s="14"/>
    </row>
    <row r="2" spans="1:4" x14ac:dyDescent="0.35">
      <c r="A2" s="1" t="s">
        <v>1</v>
      </c>
    </row>
    <row r="4" spans="1:4" x14ac:dyDescent="0.35">
      <c r="A4" s="2" t="s">
        <v>2</v>
      </c>
    </row>
    <row r="5" spans="1:4" x14ac:dyDescent="0.35">
      <c r="A5" s="3" t="s">
        <v>3</v>
      </c>
      <c r="B5" s="3" t="s">
        <v>4</v>
      </c>
      <c r="C5" s="3" t="s">
        <v>5</v>
      </c>
      <c r="D5" s="3" t="s">
        <v>6</v>
      </c>
    </row>
    <row r="6" spans="1:4" x14ac:dyDescent="0.35">
      <c r="A6" s="4" t="s">
        <v>7</v>
      </c>
      <c r="B6" s="5">
        <v>38000</v>
      </c>
      <c r="C6" s="5">
        <v>44000</v>
      </c>
      <c r="D6" s="5">
        <v>50000</v>
      </c>
    </row>
    <row r="7" spans="1:4" x14ac:dyDescent="0.35">
      <c r="A7" s="4" t="s">
        <v>8</v>
      </c>
      <c r="B7" s="5">
        <v>48000</v>
      </c>
      <c r="C7" s="5">
        <v>56000</v>
      </c>
      <c r="D7" s="5">
        <v>64000</v>
      </c>
    </row>
    <row r="8" spans="1:4" x14ac:dyDescent="0.35">
      <c r="A8" s="4" t="s">
        <v>9</v>
      </c>
      <c r="B8" s="5">
        <v>62000</v>
      </c>
      <c r="C8" s="5">
        <v>74000</v>
      </c>
      <c r="D8" s="5">
        <v>86000</v>
      </c>
    </row>
    <row r="9" spans="1:4" x14ac:dyDescent="0.35">
      <c r="A9" s="4" t="s">
        <v>10</v>
      </c>
      <c r="B9" s="5">
        <v>80000</v>
      </c>
      <c r="C9" s="5">
        <v>98000</v>
      </c>
      <c r="D9" s="5">
        <v>116000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zoomScaleNormal="100" workbookViewId="0">
      <pane ySplit="4" topLeftCell="A5" activePane="bottomLeft" state="frozen"/>
      <selection pane="bottomLeft" sqref="A1:F1"/>
    </sheetView>
  </sheetViews>
  <sheetFormatPr baseColWidth="10" defaultColWidth="8.7265625" defaultRowHeight="14.5" x14ac:dyDescent="0.35"/>
  <cols>
    <col min="1" max="1" width="14" customWidth="1"/>
    <col min="2" max="2" width="16" customWidth="1"/>
    <col min="3" max="4" width="12" customWidth="1"/>
    <col min="5" max="5" width="16" customWidth="1"/>
    <col min="6" max="6" width="24" customWidth="1"/>
  </cols>
  <sheetData>
    <row r="1" spans="1:6" ht="18" x14ac:dyDescent="0.4">
      <c r="A1" s="14" t="s">
        <v>11</v>
      </c>
      <c r="B1" s="14"/>
      <c r="C1" s="14"/>
      <c r="D1" s="14"/>
      <c r="E1" s="14"/>
      <c r="F1" s="14"/>
    </row>
    <row r="2" spans="1:6" x14ac:dyDescent="0.35">
      <c r="A2" s="1" t="s">
        <v>12</v>
      </c>
    </row>
    <row r="4" spans="1:6" ht="26.5" x14ac:dyDescent="0.35">
      <c r="A4" s="6" t="s">
        <v>13</v>
      </c>
      <c r="B4" s="6" t="s">
        <v>14</v>
      </c>
      <c r="C4" s="6" t="s">
        <v>3</v>
      </c>
      <c r="D4" s="6" t="s">
        <v>15</v>
      </c>
      <c r="E4" s="6" t="s">
        <v>16</v>
      </c>
      <c r="F4" s="6" t="s">
        <v>17</v>
      </c>
    </row>
    <row r="5" spans="1:6" x14ac:dyDescent="0.35">
      <c r="A5" s="7" t="s">
        <v>18</v>
      </c>
      <c r="B5" s="7" t="s">
        <v>19</v>
      </c>
      <c r="C5" s="7" t="s">
        <v>7</v>
      </c>
      <c r="D5" s="7" t="s">
        <v>20</v>
      </c>
      <c r="E5" s="8">
        <v>39500</v>
      </c>
      <c r="F5" s="7">
        <v>1</v>
      </c>
    </row>
    <row r="6" spans="1:6" x14ac:dyDescent="0.35">
      <c r="A6" s="7" t="s">
        <v>21</v>
      </c>
      <c r="B6" s="7" t="s">
        <v>19</v>
      </c>
      <c r="C6" s="7" t="s">
        <v>7</v>
      </c>
      <c r="D6" s="7" t="s">
        <v>22</v>
      </c>
      <c r="E6" s="8">
        <v>40200</v>
      </c>
      <c r="F6" s="7">
        <v>2</v>
      </c>
    </row>
    <row r="7" spans="1:6" x14ac:dyDescent="0.35">
      <c r="A7" s="7" t="s">
        <v>23</v>
      </c>
      <c r="B7" s="7" t="s">
        <v>19</v>
      </c>
      <c r="C7" s="7" t="s">
        <v>7</v>
      </c>
      <c r="D7" s="7" t="s">
        <v>20</v>
      </c>
      <c r="E7" s="8">
        <v>39800</v>
      </c>
      <c r="F7" s="7">
        <v>4</v>
      </c>
    </row>
    <row r="8" spans="1:6" x14ac:dyDescent="0.35">
      <c r="A8" s="7" t="s">
        <v>24</v>
      </c>
      <c r="B8" s="7" t="s">
        <v>19</v>
      </c>
      <c r="C8" s="7" t="s">
        <v>7</v>
      </c>
      <c r="D8" s="7" t="s">
        <v>22</v>
      </c>
      <c r="E8" s="8">
        <v>41500</v>
      </c>
      <c r="F8" s="7">
        <v>6</v>
      </c>
    </row>
    <row r="9" spans="1:6" x14ac:dyDescent="0.35">
      <c r="A9" s="7" t="s">
        <v>25</v>
      </c>
      <c r="B9" s="7" t="s">
        <v>19</v>
      </c>
      <c r="C9" s="7" t="s">
        <v>8</v>
      </c>
      <c r="D9" s="7" t="s">
        <v>22</v>
      </c>
      <c r="E9" s="8">
        <v>55000</v>
      </c>
      <c r="F9" s="7">
        <v>3</v>
      </c>
    </row>
    <row r="10" spans="1:6" x14ac:dyDescent="0.35">
      <c r="A10" s="7" t="s">
        <v>26</v>
      </c>
      <c r="B10" s="7" t="s">
        <v>19</v>
      </c>
      <c r="C10" s="7" t="s">
        <v>8</v>
      </c>
      <c r="D10" s="7" t="s">
        <v>20</v>
      </c>
      <c r="E10" s="8">
        <v>52500</v>
      </c>
      <c r="F10" s="7">
        <v>5</v>
      </c>
    </row>
    <row r="11" spans="1:6" x14ac:dyDescent="0.35">
      <c r="A11" s="7" t="s">
        <v>27</v>
      </c>
      <c r="B11" s="7" t="s">
        <v>19</v>
      </c>
      <c r="C11" s="7" t="s">
        <v>8</v>
      </c>
      <c r="D11" s="7" t="s">
        <v>22</v>
      </c>
      <c r="E11" s="8">
        <v>58500</v>
      </c>
      <c r="F11" s="7">
        <v>7</v>
      </c>
    </row>
    <row r="12" spans="1:6" x14ac:dyDescent="0.35">
      <c r="A12" s="7" t="s">
        <v>28</v>
      </c>
      <c r="B12" s="7" t="s">
        <v>19</v>
      </c>
      <c r="C12" s="7" t="s">
        <v>9</v>
      </c>
      <c r="D12" s="7" t="s">
        <v>22</v>
      </c>
      <c r="E12" s="8">
        <v>73000</v>
      </c>
      <c r="F12" s="7">
        <v>8</v>
      </c>
    </row>
    <row r="13" spans="1:6" x14ac:dyDescent="0.35">
      <c r="A13" s="7" t="s">
        <v>29</v>
      </c>
      <c r="B13" s="7" t="s">
        <v>19</v>
      </c>
      <c r="C13" s="7" t="s">
        <v>9</v>
      </c>
      <c r="D13" s="7" t="s">
        <v>20</v>
      </c>
      <c r="E13" s="8">
        <v>69500</v>
      </c>
      <c r="F13" s="7">
        <v>6</v>
      </c>
    </row>
    <row r="14" spans="1:6" x14ac:dyDescent="0.35">
      <c r="A14" s="7" t="s">
        <v>30</v>
      </c>
      <c r="B14" s="7" t="s">
        <v>19</v>
      </c>
      <c r="C14" s="7" t="s">
        <v>10</v>
      </c>
      <c r="D14" s="7" t="s">
        <v>22</v>
      </c>
      <c r="E14" s="8">
        <v>101000</v>
      </c>
      <c r="F14" s="7">
        <v>10</v>
      </c>
    </row>
    <row r="15" spans="1:6" x14ac:dyDescent="0.35">
      <c r="A15" s="7" t="s">
        <v>31</v>
      </c>
      <c r="B15" s="7" t="s">
        <v>32</v>
      </c>
      <c r="C15" s="7" t="s">
        <v>7</v>
      </c>
      <c r="D15" s="7" t="s">
        <v>22</v>
      </c>
      <c r="E15" s="8">
        <v>38800</v>
      </c>
      <c r="F15" s="7">
        <v>1</v>
      </c>
    </row>
    <row r="16" spans="1:6" x14ac:dyDescent="0.35">
      <c r="A16" s="7" t="s">
        <v>33</v>
      </c>
      <c r="B16" s="7" t="s">
        <v>32</v>
      </c>
      <c r="C16" s="7" t="s">
        <v>7</v>
      </c>
      <c r="D16" s="7" t="s">
        <v>20</v>
      </c>
      <c r="E16" s="8">
        <v>39200</v>
      </c>
      <c r="F16" s="7">
        <v>3</v>
      </c>
    </row>
    <row r="17" spans="1:6" x14ac:dyDescent="0.35">
      <c r="A17" s="7" t="s">
        <v>34</v>
      </c>
      <c r="B17" s="7" t="s">
        <v>32</v>
      </c>
      <c r="C17" s="7" t="s">
        <v>7</v>
      </c>
      <c r="D17" s="7" t="s">
        <v>22</v>
      </c>
      <c r="E17" s="8">
        <v>40500</v>
      </c>
      <c r="F17" s="7">
        <v>5</v>
      </c>
    </row>
    <row r="18" spans="1:6" x14ac:dyDescent="0.35">
      <c r="A18" s="7" t="s">
        <v>35</v>
      </c>
      <c r="B18" s="7" t="s">
        <v>32</v>
      </c>
      <c r="C18" s="7" t="s">
        <v>7</v>
      </c>
      <c r="D18" s="7" t="s">
        <v>20</v>
      </c>
      <c r="E18" s="8">
        <v>38500</v>
      </c>
      <c r="F18" s="7">
        <v>9</v>
      </c>
    </row>
    <row r="19" spans="1:6" x14ac:dyDescent="0.35">
      <c r="A19" s="7" t="s">
        <v>36</v>
      </c>
      <c r="B19" s="7" t="s">
        <v>32</v>
      </c>
      <c r="C19" s="7" t="s">
        <v>7</v>
      </c>
      <c r="D19" s="7" t="s">
        <v>22</v>
      </c>
      <c r="E19" s="8">
        <v>39900</v>
      </c>
      <c r="F19" s="7">
        <v>2</v>
      </c>
    </row>
    <row r="20" spans="1:6" x14ac:dyDescent="0.35">
      <c r="A20" s="7" t="s">
        <v>37</v>
      </c>
      <c r="B20" s="7" t="s">
        <v>32</v>
      </c>
      <c r="C20" s="7" t="s">
        <v>8</v>
      </c>
      <c r="D20" s="7" t="s">
        <v>20</v>
      </c>
      <c r="E20" s="8">
        <v>54000</v>
      </c>
      <c r="F20" s="7">
        <v>4</v>
      </c>
    </row>
    <row r="21" spans="1:6" x14ac:dyDescent="0.35">
      <c r="A21" s="7" t="s">
        <v>38</v>
      </c>
      <c r="B21" s="7" t="s">
        <v>32</v>
      </c>
      <c r="C21" s="7" t="s">
        <v>8</v>
      </c>
      <c r="D21" s="7" t="s">
        <v>22</v>
      </c>
      <c r="E21" s="8">
        <v>46500</v>
      </c>
      <c r="F21" s="7">
        <v>2</v>
      </c>
    </row>
    <row r="22" spans="1:6" x14ac:dyDescent="0.35">
      <c r="A22" s="7" t="s">
        <v>39</v>
      </c>
      <c r="B22" s="7" t="s">
        <v>32</v>
      </c>
      <c r="C22" s="7" t="s">
        <v>9</v>
      </c>
      <c r="D22" s="7" t="s">
        <v>22</v>
      </c>
      <c r="E22" s="8">
        <v>76500</v>
      </c>
      <c r="F22" s="7">
        <v>9</v>
      </c>
    </row>
    <row r="23" spans="1:6" x14ac:dyDescent="0.35">
      <c r="A23" s="7" t="s">
        <v>40</v>
      </c>
      <c r="B23" s="7" t="s">
        <v>32</v>
      </c>
      <c r="C23" s="7" t="s">
        <v>9</v>
      </c>
      <c r="D23" s="7" t="s">
        <v>20</v>
      </c>
      <c r="E23" s="8">
        <v>71000</v>
      </c>
      <c r="F23" s="7">
        <v>7</v>
      </c>
    </row>
    <row r="24" spans="1:6" x14ac:dyDescent="0.35">
      <c r="A24" s="7" t="s">
        <v>41</v>
      </c>
      <c r="B24" s="7" t="s">
        <v>32</v>
      </c>
      <c r="C24" s="7" t="s">
        <v>10</v>
      </c>
      <c r="D24" s="7" t="s">
        <v>22</v>
      </c>
      <c r="E24" s="8">
        <v>119000</v>
      </c>
      <c r="F24" s="7">
        <v>12</v>
      </c>
    </row>
    <row r="25" spans="1:6" x14ac:dyDescent="0.35">
      <c r="A25" s="7" t="s">
        <v>42</v>
      </c>
      <c r="B25" s="7" t="s">
        <v>43</v>
      </c>
      <c r="C25" s="7" t="s">
        <v>7</v>
      </c>
      <c r="D25" s="7" t="s">
        <v>22</v>
      </c>
      <c r="E25" s="8">
        <v>41000</v>
      </c>
      <c r="F25" s="7">
        <v>2</v>
      </c>
    </row>
    <row r="26" spans="1:6" x14ac:dyDescent="0.35">
      <c r="A26" s="7" t="s">
        <v>44</v>
      </c>
      <c r="B26" s="7" t="s">
        <v>43</v>
      </c>
      <c r="C26" s="7" t="s">
        <v>7</v>
      </c>
      <c r="D26" s="7" t="s">
        <v>20</v>
      </c>
      <c r="E26" s="8">
        <v>40800</v>
      </c>
      <c r="F26" s="7">
        <v>3</v>
      </c>
    </row>
    <row r="27" spans="1:6" x14ac:dyDescent="0.35">
      <c r="A27" s="7" t="s">
        <v>45</v>
      </c>
      <c r="B27" s="7" t="s">
        <v>43</v>
      </c>
      <c r="C27" s="7" t="s">
        <v>8</v>
      </c>
      <c r="D27" s="7" t="s">
        <v>20</v>
      </c>
      <c r="E27" s="8">
        <v>57500</v>
      </c>
      <c r="F27" s="7">
        <v>4</v>
      </c>
    </row>
    <row r="28" spans="1:6" x14ac:dyDescent="0.35">
      <c r="A28" s="7" t="s">
        <v>46</v>
      </c>
      <c r="B28" s="7" t="s">
        <v>43</v>
      </c>
      <c r="C28" s="7" t="s">
        <v>8</v>
      </c>
      <c r="D28" s="7" t="s">
        <v>22</v>
      </c>
      <c r="E28" s="8">
        <v>59500</v>
      </c>
      <c r="F28" s="7">
        <v>5</v>
      </c>
    </row>
    <row r="29" spans="1:6" x14ac:dyDescent="0.35">
      <c r="A29" s="7" t="s">
        <v>47</v>
      </c>
      <c r="B29" s="7" t="s">
        <v>43</v>
      </c>
      <c r="C29" s="7" t="s">
        <v>8</v>
      </c>
      <c r="D29" s="7" t="s">
        <v>20</v>
      </c>
      <c r="E29" s="8">
        <v>53000</v>
      </c>
      <c r="F29" s="7">
        <v>2</v>
      </c>
    </row>
    <row r="30" spans="1:6" x14ac:dyDescent="0.35">
      <c r="A30" s="7" t="s">
        <v>48</v>
      </c>
      <c r="B30" s="7" t="s">
        <v>43</v>
      </c>
      <c r="C30" s="7" t="s">
        <v>9</v>
      </c>
      <c r="D30" s="7" t="s">
        <v>22</v>
      </c>
      <c r="E30" s="8">
        <v>79000</v>
      </c>
      <c r="F30" s="7">
        <v>6</v>
      </c>
    </row>
    <row r="31" spans="1:6" x14ac:dyDescent="0.35">
      <c r="A31" s="7" t="s">
        <v>49</v>
      </c>
      <c r="B31" s="7" t="s">
        <v>43</v>
      </c>
      <c r="C31" s="7" t="s">
        <v>9</v>
      </c>
      <c r="D31" s="7" t="s">
        <v>20</v>
      </c>
      <c r="E31" s="8">
        <v>75500</v>
      </c>
      <c r="F31" s="7">
        <v>8</v>
      </c>
    </row>
    <row r="32" spans="1:6" x14ac:dyDescent="0.35">
      <c r="A32" s="7" t="s">
        <v>50</v>
      </c>
      <c r="B32" s="7" t="s">
        <v>43</v>
      </c>
      <c r="C32" s="7" t="s">
        <v>9</v>
      </c>
      <c r="D32" s="7" t="s">
        <v>22</v>
      </c>
      <c r="E32" s="8">
        <v>84000</v>
      </c>
      <c r="F32" s="7">
        <v>10</v>
      </c>
    </row>
    <row r="33" spans="1:6" x14ac:dyDescent="0.35">
      <c r="A33" s="7" t="s">
        <v>51</v>
      </c>
      <c r="B33" s="7" t="s">
        <v>43</v>
      </c>
      <c r="C33" s="7" t="s">
        <v>10</v>
      </c>
      <c r="D33" s="7" t="s">
        <v>20</v>
      </c>
      <c r="E33" s="8">
        <v>96000</v>
      </c>
      <c r="F33" s="7">
        <v>7</v>
      </c>
    </row>
    <row r="34" spans="1:6" x14ac:dyDescent="0.35">
      <c r="A34" s="7" t="s">
        <v>52</v>
      </c>
      <c r="B34" s="7" t="s">
        <v>43</v>
      </c>
      <c r="C34" s="7" t="s">
        <v>10</v>
      </c>
      <c r="D34" s="7" t="s">
        <v>22</v>
      </c>
      <c r="E34" s="8">
        <v>108000</v>
      </c>
      <c r="F34" s="7">
        <v>11</v>
      </c>
    </row>
    <row r="35" spans="1:6" x14ac:dyDescent="0.35">
      <c r="A35" s="7" t="s">
        <v>53</v>
      </c>
      <c r="B35" s="7" t="s">
        <v>43</v>
      </c>
      <c r="C35" s="7" t="s">
        <v>8</v>
      </c>
      <c r="D35" s="7" t="s">
        <v>22</v>
      </c>
      <c r="E35" s="8">
        <v>61500</v>
      </c>
      <c r="F35" s="7">
        <v>1</v>
      </c>
    </row>
    <row r="36" spans="1:6" x14ac:dyDescent="0.35">
      <c r="A36" s="7" t="s">
        <v>54</v>
      </c>
      <c r="B36" s="7" t="s">
        <v>19</v>
      </c>
      <c r="C36" s="7" t="s">
        <v>7</v>
      </c>
      <c r="D36" s="7" t="s">
        <v>20</v>
      </c>
      <c r="E36" s="8">
        <v>38200</v>
      </c>
      <c r="F36" s="7">
        <v>1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zoomScaleNormal="100" workbookViewId="0">
      <pane ySplit="4" topLeftCell="A18" activePane="bottomLeft" state="frozen"/>
      <selection pane="bottomLeft" activeCell="F31" sqref="F31"/>
    </sheetView>
  </sheetViews>
  <sheetFormatPr baseColWidth="10" defaultColWidth="8.7265625" defaultRowHeight="14.5" x14ac:dyDescent="0.35"/>
  <cols>
    <col min="1" max="1" width="14" customWidth="1"/>
    <col min="2" max="2" width="16" customWidth="1"/>
    <col min="3" max="3" width="12" customWidth="1"/>
    <col min="4" max="4" width="14" customWidth="1"/>
    <col min="5" max="5" width="13" customWidth="1"/>
    <col min="6" max="6" width="18" customWidth="1"/>
    <col min="7" max="7" width="14" customWidth="1"/>
  </cols>
  <sheetData>
    <row r="1" spans="1:8" ht="18" x14ac:dyDescent="0.4">
      <c r="A1" s="14" t="s">
        <v>55</v>
      </c>
      <c r="B1" s="14"/>
      <c r="C1" s="14"/>
      <c r="D1" s="14"/>
      <c r="E1" s="14"/>
      <c r="F1" s="14"/>
      <c r="G1" s="14"/>
      <c r="H1" s="14"/>
    </row>
    <row r="2" spans="1:8" ht="27.75" customHeight="1" x14ac:dyDescent="0.35">
      <c r="A2" s="15" t="s">
        <v>56</v>
      </c>
      <c r="B2" s="15"/>
      <c r="C2" s="15"/>
      <c r="D2" s="15"/>
      <c r="E2" s="15"/>
      <c r="F2" s="15"/>
      <c r="G2" s="15"/>
      <c r="H2" s="15"/>
    </row>
    <row r="4" spans="1:8" ht="26.5" x14ac:dyDescent="0.35">
      <c r="A4" s="6" t="s">
        <v>13</v>
      </c>
      <c r="B4" s="6" t="s">
        <v>14</v>
      </c>
      <c r="C4" s="6" t="s">
        <v>3</v>
      </c>
      <c r="D4" s="6" t="s">
        <v>57</v>
      </c>
      <c r="E4" s="6" t="s">
        <v>58</v>
      </c>
      <c r="F4" s="6" t="s">
        <v>59</v>
      </c>
      <c r="G4" s="6" t="s">
        <v>60</v>
      </c>
    </row>
    <row r="5" spans="1:8" x14ac:dyDescent="0.35">
      <c r="A5" s="7" t="str">
        <f>Mitarbeiter_Rohdaten!A5</f>
        <v>MA-01</v>
      </c>
      <c r="B5" s="7" t="str">
        <f>Mitarbeiter_Rohdaten!B5</f>
        <v>Vertrieb</v>
      </c>
      <c r="C5" s="7" t="str">
        <f>Mitarbeiter_Rohdaten!C5</f>
        <v>Band 1</v>
      </c>
      <c r="D5" s="8">
        <f>Mitarbeiter_Rohdaten!E5</f>
        <v>39500</v>
      </c>
      <c r="E5" s="9">
        <f>$D5/INDEX(Eingaben!$C$6:$C$9,MATCH($C5,Eingaben!$A$6:$A$9,0))</f>
        <v>0.89772727272727271</v>
      </c>
      <c r="F5" s="10">
        <f>($D5-INDEX(Eingaben!$B$6:$B$9,MATCH($C5,Eingaben!$A$6:$A$9,0)))/(INDEX(Eingaben!$D$6:$D$9,MATCH($C5,Eingaben!$A$6:$A$9,0))-INDEX(Eingaben!$B$6:$B$9,MATCH($C5,Eingaben!$A$6:$A$9,0)))</f>
        <v>0.125</v>
      </c>
      <c r="G5" s="7" t="str">
        <f>IF($D5&lt;INDEX(Eingaben!$B$6:$B$9,MATCH($C5,Eingaben!$A$6:$A$9,0)),"Unter Band",IF($D5&gt;INDEX(Eingaben!$D$6:$D$9,MATCH($C5,Eingaben!$A$6:$A$9,0)),"Über Band","Im Band"))</f>
        <v>Im Band</v>
      </c>
    </row>
    <row r="6" spans="1:8" x14ac:dyDescent="0.35">
      <c r="A6" s="7" t="str">
        <f>Mitarbeiter_Rohdaten!A6</f>
        <v>MA-02</v>
      </c>
      <c r="B6" s="7" t="str">
        <f>Mitarbeiter_Rohdaten!B6</f>
        <v>Vertrieb</v>
      </c>
      <c r="C6" s="7" t="str">
        <f>Mitarbeiter_Rohdaten!C6</f>
        <v>Band 1</v>
      </c>
      <c r="D6" s="8">
        <f>Mitarbeiter_Rohdaten!E6</f>
        <v>40200</v>
      </c>
      <c r="E6" s="9">
        <f>$D6/INDEX(Eingaben!$C$6:$C$9,MATCH($C6,Eingaben!$A$6:$A$9,0))</f>
        <v>0.91363636363636369</v>
      </c>
      <c r="F6" s="10">
        <f>($D6-INDEX(Eingaben!$B$6:$B$9,MATCH($C6,Eingaben!$A$6:$A$9,0)))/(INDEX(Eingaben!$D$6:$D$9,MATCH($C6,Eingaben!$A$6:$A$9,0))-INDEX(Eingaben!$B$6:$B$9,MATCH($C6,Eingaben!$A$6:$A$9,0)))</f>
        <v>0.18333333333333332</v>
      </c>
      <c r="G6" s="7" t="str">
        <f>IF($D6&lt;INDEX(Eingaben!$B$6:$B$9,MATCH($C6,Eingaben!$A$6:$A$9,0)),"Unter Band",IF($D6&gt;INDEX(Eingaben!$D$6:$D$9,MATCH($C6,Eingaben!$A$6:$A$9,0)),"Über Band","Im Band"))</f>
        <v>Im Band</v>
      </c>
    </row>
    <row r="7" spans="1:8" x14ac:dyDescent="0.35">
      <c r="A7" s="7" t="str">
        <f>Mitarbeiter_Rohdaten!A7</f>
        <v>MA-03</v>
      </c>
      <c r="B7" s="7" t="str">
        <f>Mitarbeiter_Rohdaten!B7</f>
        <v>Vertrieb</v>
      </c>
      <c r="C7" s="7" t="str">
        <f>Mitarbeiter_Rohdaten!C7</f>
        <v>Band 1</v>
      </c>
      <c r="D7" s="8">
        <f>Mitarbeiter_Rohdaten!E7</f>
        <v>39800</v>
      </c>
      <c r="E7" s="9">
        <f>$D7/INDEX(Eingaben!$C$6:$C$9,MATCH($C7,Eingaben!$A$6:$A$9,0))</f>
        <v>0.90454545454545454</v>
      </c>
      <c r="F7" s="10">
        <f>($D7-INDEX(Eingaben!$B$6:$B$9,MATCH($C7,Eingaben!$A$6:$A$9,0)))/(INDEX(Eingaben!$D$6:$D$9,MATCH($C7,Eingaben!$A$6:$A$9,0))-INDEX(Eingaben!$B$6:$B$9,MATCH($C7,Eingaben!$A$6:$A$9,0)))</f>
        <v>0.15</v>
      </c>
      <c r="G7" s="7" t="str">
        <f>IF($D7&lt;INDEX(Eingaben!$B$6:$B$9,MATCH($C7,Eingaben!$A$6:$A$9,0)),"Unter Band",IF($D7&gt;INDEX(Eingaben!$D$6:$D$9,MATCH($C7,Eingaben!$A$6:$A$9,0)),"Über Band","Im Band"))</f>
        <v>Im Band</v>
      </c>
    </row>
    <row r="8" spans="1:8" x14ac:dyDescent="0.35">
      <c r="A8" s="7" t="str">
        <f>Mitarbeiter_Rohdaten!A8</f>
        <v>MA-04</v>
      </c>
      <c r="B8" s="7" t="str">
        <f>Mitarbeiter_Rohdaten!B8</f>
        <v>Vertrieb</v>
      </c>
      <c r="C8" s="7" t="str">
        <f>Mitarbeiter_Rohdaten!C8</f>
        <v>Band 1</v>
      </c>
      <c r="D8" s="8">
        <f>Mitarbeiter_Rohdaten!E8</f>
        <v>41500</v>
      </c>
      <c r="E8" s="9">
        <f>$D8/INDEX(Eingaben!$C$6:$C$9,MATCH($C8,Eingaben!$A$6:$A$9,0))</f>
        <v>0.94318181818181823</v>
      </c>
      <c r="F8" s="10">
        <f>($D8-INDEX(Eingaben!$B$6:$B$9,MATCH($C8,Eingaben!$A$6:$A$9,0)))/(INDEX(Eingaben!$D$6:$D$9,MATCH($C8,Eingaben!$A$6:$A$9,0))-INDEX(Eingaben!$B$6:$B$9,MATCH($C8,Eingaben!$A$6:$A$9,0)))</f>
        <v>0.29166666666666669</v>
      </c>
      <c r="G8" s="7" t="str">
        <f>IF($D8&lt;INDEX(Eingaben!$B$6:$B$9,MATCH($C8,Eingaben!$A$6:$A$9,0)),"Unter Band",IF($D8&gt;INDEX(Eingaben!$D$6:$D$9,MATCH($C8,Eingaben!$A$6:$A$9,0)),"Über Band","Im Band"))</f>
        <v>Im Band</v>
      </c>
    </row>
    <row r="9" spans="1:8" x14ac:dyDescent="0.35">
      <c r="A9" s="7" t="str">
        <f>Mitarbeiter_Rohdaten!A9</f>
        <v>MA-05</v>
      </c>
      <c r="B9" s="7" t="str">
        <f>Mitarbeiter_Rohdaten!B9</f>
        <v>Vertrieb</v>
      </c>
      <c r="C9" s="7" t="str">
        <f>Mitarbeiter_Rohdaten!C9</f>
        <v>Band 2</v>
      </c>
      <c r="D9" s="8">
        <f>Mitarbeiter_Rohdaten!E9</f>
        <v>55000</v>
      </c>
      <c r="E9" s="9">
        <f>$D9/INDEX(Eingaben!$C$6:$C$9,MATCH($C9,Eingaben!$A$6:$A$9,0))</f>
        <v>0.9821428571428571</v>
      </c>
      <c r="F9" s="10">
        <f>($D9-INDEX(Eingaben!$B$6:$B$9,MATCH($C9,Eingaben!$A$6:$A$9,0)))/(INDEX(Eingaben!$D$6:$D$9,MATCH($C9,Eingaben!$A$6:$A$9,0))-INDEX(Eingaben!$B$6:$B$9,MATCH($C9,Eingaben!$A$6:$A$9,0)))</f>
        <v>0.4375</v>
      </c>
      <c r="G9" s="7" t="str">
        <f>IF($D9&lt;INDEX(Eingaben!$B$6:$B$9,MATCH($C9,Eingaben!$A$6:$A$9,0)),"Unter Band",IF($D9&gt;INDEX(Eingaben!$D$6:$D$9,MATCH($C9,Eingaben!$A$6:$A$9,0)),"Über Band","Im Band"))</f>
        <v>Im Band</v>
      </c>
    </row>
    <row r="10" spans="1:8" x14ac:dyDescent="0.35">
      <c r="A10" s="7" t="str">
        <f>Mitarbeiter_Rohdaten!A10</f>
        <v>MA-06</v>
      </c>
      <c r="B10" s="7" t="str">
        <f>Mitarbeiter_Rohdaten!B10</f>
        <v>Vertrieb</v>
      </c>
      <c r="C10" s="7" t="str">
        <f>Mitarbeiter_Rohdaten!C10</f>
        <v>Band 2</v>
      </c>
      <c r="D10" s="8">
        <f>Mitarbeiter_Rohdaten!E10</f>
        <v>52500</v>
      </c>
      <c r="E10" s="9">
        <f>$D10/INDEX(Eingaben!$C$6:$C$9,MATCH($C10,Eingaben!$A$6:$A$9,0))</f>
        <v>0.9375</v>
      </c>
      <c r="F10" s="10">
        <f>($D10-INDEX(Eingaben!$B$6:$B$9,MATCH($C10,Eingaben!$A$6:$A$9,0)))/(INDEX(Eingaben!$D$6:$D$9,MATCH($C10,Eingaben!$A$6:$A$9,0))-INDEX(Eingaben!$B$6:$B$9,MATCH($C10,Eingaben!$A$6:$A$9,0)))</f>
        <v>0.28125</v>
      </c>
      <c r="G10" s="7" t="str">
        <f>IF($D10&lt;INDEX(Eingaben!$B$6:$B$9,MATCH($C10,Eingaben!$A$6:$A$9,0)),"Unter Band",IF($D10&gt;INDEX(Eingaben!$D$6:$D$9,MATCH($C10,Eingaben!$A$6:$A$9,0)),"Über Band","Im Band"))</f>
        <v>Im Band</v>
      </c>
    </row>
    <row r="11" spans="1:8" x14ac:dyDescent="0.35">
      <c r="A11" s="7" t="str">
        <f>Mitarbeiter_Rohdaten!A11</f>
        <v>MA-07</v>
      </c>
      <c r="B11" s="7" t="str">
        <f>Mitarbeiter_Rohdaten!B11</f>
        <v>Vertrieb</v>
      </c>
      <c r="C11" s="7" t="str">
        <f>Mitarbeiter_Rohdaten!C11</f>
        <v>Band 2</v>
      </c>
      <c r="D11" s="8">
        <f>Mitarbeiter_Rohdaten!E11</f>
        <v>58500</v>
      </c>
      <c r="E11" s="9">
        <f>$D11/INDEX(Eingaben!$C$6:$C$9,MATCH($C11,Eingaben!$A$6:$A$9,0))</f>
        <v>1.0446428571428572</v>
      </c>
      <c r="F11" s="10">
        <f>($D11-INDEX(Eingaben!$B$6:$B$9,MATCH($C11,Eingaben!$A$6:$A$9,0)))/(INDEX(Eingaben!$D$6:$D$9,MATCH($C11,Eingaben!$A$6:$A$9,0))-INDEX(Eingaben!$B$6:$B$9,MATCH($C11,Eingaben!$A$6:$A$9,0)))</f>
        <v>0.65625</v>
      </c>
      <c r="G11" s="7" t="str">
        <f>IF($D11&lt;INDEX(Eingaben!$B$6:$B$9,MATCH($C11,Eingaben!$A$6:$A$9,0)),"Unter Band",IF($D11&gt;INDEX(Eingaben!$D$6:$D$9,MATCH($C11,Eingaben!$A$6:$A$9,0)),"Über Band","Im Band"))</f>
        <v>Im Band</v>
      </c>
    </row>
    <row r="12" spans="1:8" x14ac:dyDescent="0.35">
      <c r="A12" s="7" t="str">
        <f>Mitarbeiter_Rohdaten!A12</f>
        <v>MA-08</v>
      </c>
      <c r="B12" s="7" t="str">
        <f>Mitarbeiter_Rohdaten!B12</f>
        <v>Vertrieb</v>
      </c>
      <c r="C12" s="7" t="str">
        <f>Mitarbeiter_Rohdaten!C12</f>
        <v>Band 3</v>
      </c>
      <c r="D12" s="8">
        <f>Mitarbeiter_Rohdaten!E12</f>
        <v>73000</v>
      </c>
      <c r="E12" s="9">
        <f>$D12/INDEX(Eingaben!$C$6:$C$9,MATCH($C12,Eingaben!$A$6:$A$9,0))</f>
        <v>0.98648648648648651</v>
      </c>
      <c r="F12" s="10">
        <f>($D12-INDEX(Eingaben!$B$6:$B$9,MATCH($C12,Eingaben!$A$6:$A$9,0)))/(INDEX(Eingaben!$D$6:$D$9,MATCH($C12,Eingaben!$A$6:$A$9,0))-INDEX(Eingaben!$B$6:$B$9,MATCH($C12,Eingaben!$A$6:$A$9,0)))</f>
        <v>0.45833333333333331</v>
      </c>
      <c r="G12" s="7" t="str">
        <f>IF($D12&lt;INDEX(Eingaben!$B$6:$B$9,MATCH($C12,Eingaben!$A$6:$A$9,0)),"Unter Band",IF($D12&gt;INDEX(Eingaben!$D$6:$D$9,MATCH($C12,Eingaben!$A$6:$A$9,0)),"Über Band","Im Band"))</f>
        <v>Im Band</v>
      </c>
    </row>
    <row r="13" spans="1:8" x14ac:dyDescent="0.35">
      <c r="A13" s="7" t="str">
        <f>Mitarbeiter_Rohdaten!A13</f>
        <v>MA-09</v>
      </c>
      <c r="B13" s="7" t="str">
        <f>Mitarbeiter_Rohdaten!B13</f>
        <v>Vertrieb</v>
      </c>
      <c r="C13" s="7" t="str">
        <f>Mitarbeiter_Rohdaten!C13</f>
        <v>Band 3</v>
      </c>
      <c r="D13" s="8">
        <f>Mitarbeiter_Rohdaten!E13</f>
        <v>69500</v>
      </c>
      <c r="E13" s="9">
        <f>$D13/INDEX(Eingaben!$C$6:$C$9,MATCH($C13,Eingaben!$A$6:$A$9,0))</f>
        <v>0.93918918918918914</v>
      </c>
      <c r="F13" s="10">
        <f>($D13-INDEX(Eingaben!$B$6:$B$9,MATCH($C13,Eingaben!$A$6:$A$9,0)))/(INDEX(Eingaben!$D$6:$D$9,MATCH($C13,Eingaben!$A$6:$A$9,0))-INDEX(Eingaben!$B$6:$B$9,MATCH($C13,Eingaben!$A$6:$A$9,0)))</f>
        <v>0.3125</v>
      </c>
      <c r="G13" s="7" t="str">
        <f>IF($D13&lt;INDEX(Eingaben!$B$6:$B$9,MATCH($C13,Eingaben!$A$6:$A$9,0)),"Unter Band",IF($D13&gt;INDEX(Eingaben!$D$6:$D$9,MATCH($C13,Eingaben!$A$6:$A$9,0)),"Über Band","Im Band"))</f>
        <v>Im Band</v>
      </c>
    </row>
    <row r="14" spans="1:8" x14ac:dyDescent="0.35">
      <c r="A14" s="7" t="str">
        <f>Mitarbeiter_Rohdaten!A14</f>
        <v>MA-10</v>
      </c>
      <c r="B14" s="7" t="str">
        <f>Mitarbeiter_Rohdaten!B14</f>
        <v>Vertrieb</v>
      </c>
      <c r="C14" s="7" t="str">
        <f>Mitarbeiter_Rohdaten!C14</f>
        <v>Band 4</v>
      </c>
      <c r="D14" s="8">
        <f>Mitarbeiter_Rohdaten!E14</f>
        <v>101000</v>
      </c>
      <c r="E14" s="9">
        <f>$D14/INDEX(Eingaben!$C$6:$C$9,MATCH($C14,Eingaben!$A$6:$A$9,0))</f>
        <v>1.0306122448979591</v>
      </c>
      <c r="F14" s="10">
        <f>($D14-INDEX(Eingaben!$B$6:$B$9,MATCH($C14,Eingaben!$A$6:$A$9,0)))/(INDEX(Eingaben!$D$6:$D$9,MATCH($C14,Eingaben!$A$6:$A$9,0))-INDEX(Eingaben!$B$6:$B$9,MATCH($C14,Eingaben!$A$6:$A$9,0)))</f>
        <v>0.58333333333333337</v>
      </c>
      <c r="G14" s="7" t="str">
        <f>IF($D14&lt;INDEX(Eingaben!$B$6:$B$9,MATCH($C14,Eingaben!$A$6:$A$9,0)),"Unter Band",IF($D14&gt;INDEX(Eingaben!$D$6:$D$9,MATCH($C14,Eingaben!$A$6:$A$9,0)),"Über Band","Im Band"))</f>
        <v>Im Band</v>
      </c>
    </row>
    <row r="15" spans="1:8" x14ac:dyDescent="0.35">
      <c r="A15" s="7" t="str">
        <f>Mitarbeiter_Rohdaten!A15</f>
        <v>MA-11</v>
      </c>
      <c r="B15" s="7" t="str">
        <f>Mitarbeiter_Rohdaten!B15</f>
        <v>Produktion</v>
      </c>
      <c r="C15" s="7" t="str">
        <f>Mitarbeiter_Rohdaten!C15</f>
        <v>Band 1</v>
      </c>
      <c r="D15" s="8">
        <f>Mitarbeiter_Rohdaten!E15</f>
        <v>38800</v>
      </c>
      <c r="E15" s="9">
        <f>$D15/INDEX(Eingaben!$C$6:$C$9,MATCH($C15,Eingaben!$A$6:$A$9,0))</f>
        <v>0.88181818181818183</v>
      </c>
      <c r="F15" s="10">
        <f>($D15-INDEX(Eingaben!$B$6:$B$9,MATCH($C15,Eingaben!$A$6:$A$9,0)))/(INDEX(Eingaben!$D$6:$D$9,MATCH($C15,Eingaben!$A$6:$A$9,0))-INDEX(Eingaben!$B$6:$B$9,MATCH($C15,Eingaben!$A$6:$A$9,0)))</f>
        <v>6.6666666666666666E-2</v>
      </c>
      <c r="G15" s="7" t="str">
        <f>IF($D15&lt;INDEX(Eingaben!$B$6:$B$9,MATCH($C15,Eingaben!$A$6:$A$9,0)),"Unter Band",IF($D15&gt;INDEX(Eingaben!$D$6:$D$9,MATCH($C15,Eingaben!$A$6:$A$9,0)),"Über Band","Im Band"))</f>
        <v>Im Band</v>
      </c>
    </row>
    <row r="16" spans="1:8" x14ac:dyDescent="0.35">
      <c r="A16" s="7" t="str">
        <f>Mitarbeiter_Rohdaten!A16</f>
        <v>MA-12</v>
      </c>
      <c r="B16" s="7" t="str">
        <f>Mitarbeiter_Rohdaten!B16</f>
        <v>Produktion</v>
      </c>
      <c r="C16" s="7" t="str">
        <f>Mitarbeiter_Rohdaten!C16</f>
        <v>Band 1</v>
      </c>
      <c r="D16" s="8">
        <f>Mitarbeiter_Rohdaten!E16</f>
        <v>39200</v>
      </c>
      <c r="E16" s="9">
        <f>$D16/INDEX(Eingaben!$C$6:$C$9,MATCH($C16,Eingaben!$A$6:$A$9,0))</f>
        <v>0.89090909090909087</v>
      </c>
      <c r="F16" s="10">
        <f>($D16-INDEX(Eingaben!$B$6:$B$9,MATCH($C16,Eingaben!$A$6:$A$9,0)))/(INDEX(Eingaben!$D$6:$D$9,MATCH($C16,Eingaben!$A$6:$A$9,0))-INDEX(Eingaben!$B$6:$B$9,MATCH($C16,Eingaben!$A$6:$A$9,0)))</f>
        <v>0.1</v>
      </c>
      <c r="G16" s="7" t="str">
        <f>IF($D16&lt;INDEX(Eingaben!$B$6:$B$9,MATCH($C16,Eingaben!$A$6:$A$9,0)),"Unter Band",IF($D16&gt;INDEX(Eingaben!$D$6:$D$9,MATCH($C16,Eingaben!$A$6:$A$9,0)),"Über Band","Im Band"))</f>
        <v>Im Band</v>
      </c>
    </row>
    <row r="17" spans="1:7" x14ac:dyDescent="0.35">
      <c r="A17" s="7" t="str">
        <f>Mitarbeiter_Rohdaten!A17</f>
        <v>MA-13</v>
      </c>
      <c r="B17" s="7" t="str">
        <f>Mitarbeiter_Rohdaten!B17</f>
        <v>Produktion</v>
      </c>
      <c r="C17" s="7" t="str">
        <f>Mitarbeiter_Rohdaten!C17</f>
        <v>Band 1</v>
      </c>
      <c r="D17" s="8">
        <f>Mitarbeiter_Rohdaten!E17</f>
        <v>40500</v>
      </c>
      <c r="E17" s="9">
        <f>$D17/INDEX(Eingaben!$C$6:$C$9,MATCH($C17,Eingaben!$A$6:$A$9,0))</f>
        <v>0.92045454545454541</v>
      </c>
      <c r="F17" s="10">
        <f>($D17-INDEX(Eingaben!$B$6:$B$9,MATCH($C17,Eingaben!$A$6:$A$9,0)))/(INDEX(Eingaben!$D$6:$D$9,MATCH($C17,Eingaben!$A$6:$A$9,0))-INDEX(Eingaben!$B$6:$B$9,MATCH($C17,Eingaben!$A$6:$A$9,0)))</f>
        <v>0.20833333333333334</v>
      </c>
      <c r="G17" s="7" t="str">
        <f>IF($D17&lt;INDEX(Eingaben!$B$6:$B$9,MATCH($C17,Eingaben!$A$6:$A$9,0)),"Unter Band",IF($D17&gt;INDEX(Eingaben!$D$6:$D$9,MATCH($C17,Eingaben!$A$6:$A$9,0)),"Über Band","Im Band"))</f>
        <v>Im Band</v>
      </c>
    </row>
    <row r="18" spans="1:7" x14ac:dyDescent="0.35">
      <c r="A18" s="7" t="str">
        <f>Mitarbeiter_Rohdaten!A18</f>
        <v>MA-14</v>
      </c>
      <c r="B18" s="7" t="str">
        <f>Mitarbeiter_Rohdaten!B18</f>
        <v>Produktion</v>
      </c>
      <c r="C18" s="7" t="str">
        <f>Mitarbeiter_Rohdaten!C18</f>
        <v>Band 1</v>
      </c>
      <c r="D18" s="8">
        <f>Mitarbeiter_Rohdaten!E18</f>
        <v>38500</v>
      </c>
      <c r="E18" s="9">
        <f>$D18/INDEX(Eingaben!$C$6:$C$9,MATCH($C18,Eingaben!$A$6:$A$9,0))</f>
        <v>0.875</v>
      </c>
      <c r="F18" s="10">
        <f>($D18-INDEX(Eingaben!$B$6:$B$9,MATCH($C18,Eingaben!$A$6:$A$9,0)))/(INDEX(Eingaben!$D$6:$D$9,MATCH($C18,Eingaben!$A$6:$A$9,0))-INDEX(Eingaben!$B$6:$B$9,MATCH($C18,Eingaben!$A$6:$A$9,0)))</f>
        <v>4.1666666666666664E-2</v>
      </c>
      <c r="G18" s="7" t="str">
        <f>IF($D18&lt;INDEX(Eingaben!$B$6:$B$9,MATCH($C18,Eingaben!$A$6:$A$9,0)),"Unter Band",IF($D18&gt;INDEX(Eingaben!$D$6:$D$9,MATCH($C18,Eingaben!$A$6:$A$9,0)),"Über Band","Im Band"))</f>
        <v>Im Band</v>
      </c>
    </row>
    <row r="19" spans="1:7" x14ac:dyDescent="0.35">
      <c r="A19" s="7" t="str">
        <f>Mitarbeiter_Rohdaten!A19</f>
        <v>MA-15</v>
      </c>
      <c r="B19" s="7" t="str">
        <f>Mitarbeiter_Rohdaten!B19</f>
        <v>Produktion</v>
      </c>
      <c r="C19" s="7" t="str">
        <f>Mitarbeiter_Rohdaten!C19</f>
        <v>Band 1</v>
      </c>
      <c r="D19" s="8">
        <f>Mitarbeiter_Rohdaten!E19</f>
        <v>39900</v>
      </c>
      <c r="E19" s="9">
        <f>$D19/INDEX(Eingaben!$C$6:$C$9,MATCH($C19,Eingaben!$A$6:$A$9,0))</f>
        <v>0.90681818181818186</v>
      </c>
      <c r="F19" s="10">
        <f>($D19-INDEX(Eingaben!$B$6:$B$9,MATCH($C19,Eingaben!$A$6:$A$9,0)))/(INDEX(Eingaben!$D$6:$D$9,MATCH($C19,Eingaben!$A$6:$A$9,0))-INDEX(Eingaben!$B$6:$B$9,MATCH($C19,Eingaben!$A$6:$A$9,0)))</f>
        <v>0.15833333333333333</v>
      </c>
      <c r="G19" s="7" t="str">
        <f>IF($D19&lt;INDEX(Eingaben!$B$6:$B$9,MATCH($C19,Eingaben!$A$6:$A$9,0)),"Unter Band",IF($D19&gt;INDEX(Eingaben!$D$6:$D$9,MATCH($C19,Eingaben!$A$6:$A$9,0)),"Über Band","Im Band"))</f>
        <v>Im Band</v>
      </c>
    </row>
    <row r="20" spans="1:7" x14ac:dyDescent="0.35">
      <c r="A20" s="7" t="str">
        <f>Mitarbeiter_Rohdaten!A20</f>
        <v>MA-16</v>
      </c>
      <c r="B20" s="7" t="str">
        <f>Mitarbeiter_Rohdaten!B20</f>
        <v>Produktion</v>
      </c>
      <c r="C20" s="7" t="str">
        <f>Mitarbeiter_Rohdaten!C20</f>
        <v>Band 2</v>
      </c>
      <c r="D20" s="8">
        <f>Mitarbeiter_Rohdaten!E20</f>
        <v>54000</v>
      </c>
      <c r="E20" s="9">
        <f>$D20/INDEX(Eingaben!$C$6:$C$9,MATCH($C20,Eingaben!$A$6:$A$9,0))</f>
        <v>0.9642857142857143</v>
      </c>
      <c r="F20" s="10">
        <f>($D20-INDEX(Eingaben!$B$6:$B$9,MATCH($C20,Eingaben!$A$6:$A$9,0)))/(INDEX(Eingaben!$D$6:$D$9,MATCH($C20,Eingaben!$A$6:$A$9,0))-INDEX(Eingaben!$B$6:$B$9,MATCH($C20,Eingaben!$A$6:$A$9,0)))</f>
        <v>0.375</v>
      </c>
      <c r="G20" s="7" t="str">
        <f>IF($D20&lt;INDEX(Eingaben!$B$6:$B$9,MATCH($C20,Eingaben!$A$6:$A$9,0)),"Unter Band",IF($D20&gt;INDEX(Eingaben!$D$6:$D$9,MATCH($C20,Eingaben!$A$6:$A$9,0)),"Über Band","Im Band"))</f>
        <v>Im Band</v>
      </c>
    </row>
    <row r="21" spans="1:7" x14ac:dyDescent="0.35">
      <c r="A21" s="7" t="str">
        <f>Mitarbeiter_Rohdaten!A21</f>
        <v>MA-17</v>
      </c>
      <c r="B21" s="7" t="str">
        <f>Mitarbeiter_Rohdaten!B21</f>
        <v>Produktion</v>
      </c>
      <c r="C21" s="7" t="str">
        <f>Mitarbeiter_Rohdaten!C21</f>
        <v>Band 2</v>
      </c>
      <c r="D21" s="8">
        <f>Mitarbeiter_Rohdaten!E21</f>
        <v>46500</v>
      </c>
      <c r="E21" s="9">
        <f>$D21/INDEX(Eingaben!$C$6:$C$9,MATCH($C21,Eingaben!$A$6:$A$9,0))</f>
        <v>0.8303571428571429</v>
      </c>
      <c r="F21" s="10">
        <f>($D21-INDEX(Eingaben!$B$6:$B$9,MATCH($C21,Eingaben!$A$6:$A$9,0)))/(INDEX(Eingaben!$D$6:$D$9,MATCH($C21,Eingaben!$A$6:$A$9,0))-INDEX(Eingaben!$B$6:$B$9,MATCH($C21,Eingaben!$A$6:$A$9,0)))</f>
        <v>-9.375E-2</v>
      </c>
      <c r="G21" s="7" t="str">
        <f>IF($D21&lt;INDEX(Eingaben!$B$6:$B$9,MATCH($C21,Eingaben!$A$6:$A$9,0)),"Unter Band",IF($D21&gt;INDEX(Eingaben!$D$6:$D$9,MATCH($C21,Eingaben!$A$6:$A$9,0)),"Über Band","Im Band"))</f>
        <v>Unter Band</v>
      </c>
    </row>
    <row r="22" spans="1:7" x14ac:dyDescent="0.35">
      <c r="A22" s="7" t="str">
        <f>Mitarbeiter_Rohdaten!A22</f>
        <v>MA-18</v>
      </c>
      <c r="B22" s="7" t="str">
        <f>Mitarbeiter_Rohdaten!B22</f>
        <v>Produktion</v>
      </c>
      <c r="C22" s="7" t="str">
        <f>Mitarbeiter_Rohdaten!C22</f>
        <v>Band 3</v>
      </c>
      <c r="D22" s="8">
        <f>Mitarbeiter_Rohdaten!E22</f>
        <v>76500</v>
      </c>
      <c r="E22" s="9">
        <f>$D22/INDEX(Eingaben!$C$6:$C$9,MATCH($C22,Eingaben!$A$6:$A$9,0))</f>
        <v>1.0337837837837838</v>
      </c>
      <c r="F22" s="10">
        <f>($D22-INDEX(Eingaben!$B$6:$B$9,MATCH($C22,Eingaben!$A$6:$A$9,0)))/(INDEX(Eingaben!$D$6:$D$9,MATCH($C22,Eingaben!$A$6:$A$9,0))-INDEX(Eingaben!$B$6:$B$9,MATCH($C22,Eingaben!$A$6:$A$9,0)))</f>
        <v>0.60416666666666663</v>
      </c>
      <c r="G22" s="7" t="str">
        <f>IF($D22&lt;INDEX(Eingaben!$B$6:$B$9,MATCH($C22,Eingaben!$A$6:$A$9,0)),"Unter Band",IF($D22&gt;INDEX(Eingaben!$D$6:$D$9,MATCH($C22,Eingaben!$A$6:$A$9,0)),"Über Band","Im Band"))</f>
        <v>Im Band</v>
      </c>
    </row>
    <row r="23" spans="1:7" x14ac:dyDescent="0.35">
      <c r="A23" s="7" t="str">
        <f>Mitarbeiter_Rohdaten!A23</f>
        <v>MA-19</v>
      </c>
      <c r="B23" s="7" t="str">
        <f>Mitarbeiter_Rohdaten!B23</f>
        <v>Produktion</v>
      </c>
      <c r="C23" s="7" t="str">
        <f>Mitarbeiter_Rohdaten!C23</f>
        <v>Band 3</v>
      </c>
      <c r="D23" s="8">
        <f>Mitarbeiter_Rohdaten!E23</f>
        <v>71000</v>
      </c>
      <c r="E23" s="9">
        <f>$D23/INDEX(Eingaben!$C$6:$C$9,MATCH($C23,Eingaben!$A$6:$A$9,0))</f>
        <v>0.95945945945945943</v>
      </c>
      <c r="F23" s="10">
        <f>($D23-INDEX(Eingaben!$B$6:$B$9,MATCH($C23,Eingaben!$A$6:$A$9,0)))/(INDEX(Eingaben!$D$6:$D$9,MATCH($C23,Eingaben!$A$6:$A$9,0))-INDEX(Eingaben!$B$6:$B$9,MATCH($C23,Eingaben!$A$6:$A$9,0)))</f>
        <v>0.375</v>
      </c>
      <c r="G23" s="7" t="str">
        <f>IF($D23&lt;INDEX(Eingaben!$B$6:$B$9,MATCH($C23,Eingaben!$A$6:$A$9,0)),"Unter Band",IF($D23&gt;INDEX(Eingaben!$D$6:$D$9,MATCH($C23,Eingaben!$A$6:$A$9,0)),"Über Band","Im Band"))</f>
        <v>Im Band</v>
      </c>
    </row>
    <row r="24" spans="1:7" x14ac:dyDescent="0.35">
      <c r="A24" s="7" t="str">
        <f>Mitarbeiter_Rohdaten!A24</f>
        <v>MA-20</v>
      </c>
      <c r="B24" s="7" t="str">
        <f>Mitarbeiter_Rohdaten!B24</f>
        <v>Produktion</v>
      </c>
      <c r="C24" s="7" t="str">
        <f>Mitarbeiter_Rohdaten!C24</f>
        <v>Band 4</v>
      </c>
      <c r="D24" s="8">
        <f>Mitarbeiter_Rohdaten!E24</f>
        <v>119000</v>
      </c>
      <c r="E24" s="9">
        <f>$D24/INDEX(Eingaben!$C$6:$C$9,MATCH($C24,Eingaben!$A$6:$A$9,0))</f>
        <v>1.2142857142857142</v>
      </c>
      <c r="F24" s="10">
        <f>($D24-INDEX(Eingaben!$B$6:$B$9,MATCH($C24,Eingaben!$A$6:$A$9,0)))/(INDEX(Eingaben!$D$6:$D$9,MATCH($C24,Eingaben!$A$6:$A$9,0))-INDEX(Eingaben!$B$6:$B$9,MATCH($C24,Eingaben!$A$6:$A$9,0)))</f>
        <v>1.0833333333333333</v>
      </c>
      <c r="G24" s="7" t="str">
        <f>IF($D24&lt;INDEX(Eingaben!$B$6:$B$9,MATCH($C24,Eingaben!$A$6:$A$9,0)),"Unter Band",IF($D24&gt;INDEX(Eingaben!$D$6:$D$9,MATCH($C24,Eingaben!$A$6:$A$9,0)),"Über Band","Im Band"))</f>
        <v>Über Band</v>
      </c>
    </row>
    <row r="25" spans="1:7" x14ac:dyDescent="0.35">
      <c r="A25" s="7" t="str">
        <f>Mitarbeiter_Rohdaten!A25</f>
        <v>MA-21</v>
      </c>
      <c r="B25" s="7" t="str">
        <f>Mitarbeiter_Rohdaten!B25</f>
        <v>IT</v>
      </c>
      <c r="C25" s="7" t="str">
        <f>Mitarbeiter_Rohdaten!C25</f>
        <v>Band 1</v>
      </c>
      <c r="D25" s="8">
        <f>Mitarbeiter_Rohdaten!E25</f>
        <v>41000</v>
      </c>
      <c r="E25" s="9">
        <f>$D25/INDEX(Eingaben!$C$6:$C$9,MATCH($C25,Eingaben!$A$6:$A$9,0))</f>
        <v>0.93181818181818177</v>
      </c>
      <c r="F25" s="10">
        <f>($D25-INDEX(Eingaben!$B$6:$B$9,MATCH($C25,Eingaben!$A$6:$A$9,0)))/(INDEX(Eingaben!$D$6:$D$9,MATCH($C25,Eingaben!$A$6:$A$9,0))-INDEX(Eingaben!$B$6:$B$9,MATCH($C25,Eingaben!$A$6:$A$9,0)))</f>
        <v>0.25</v>
      </c>
      <c r="G25" s="7" t="str">
        <f>IF($D25&lt;INDEX(Eingaben!$B$6:$B$9,MATCH($C25,Eingaben!$A$6:$A$9,0)),"Unter Band",IF($D25&gt;INDEX(Eingaben!$D$6:$D$9,MATCH($C25,Eingaben!$A$6:$A$9,0)),"Über Band","Im Band"))</f>
        <v>Im Band</v>
      </c>
    </row>
    <row r="26" spans="1:7" x14ac:dyDescent="0.35">
      <c r="A26" s="7" t="str">
        <f>Mitarbeiter_Rohdaten!A26</f>
        <v>MA-22</v>
      </c>
      <c r="B26" s="7" t="str">
        <f>Mitarbeiter_Rohdaten!B26</f>
        <v>IT</v>
      </c>
      <c r="C26" s="7" t="str">
        <f>Mitarbeiter_Rohdaten!C26</f>
        <v>Band 1</v>
      </c>
      <c r="D26" s="8">
        <f>Mitarbeiter_Rohdaten!E26</f>
        <v>40800</v>
      </c>
      <c r="E26" s="9">
        <f>$D26/INDEX(Eingaben!$C$6:$C$9,MATCH($C26,Eingaben!$A$6:$A$9,0))</f>
        <v>0.92727272727272725</v>
      </c>
      <c r="F26" s="10">
        <f>($D26-INDEX(Eingaben!$B$6:$B$9,MATCH($C26,Eingaben!$A$6:$A$9,0)))/(INDEX(Eingaben!$D$6:$D$9,MATCH($C26,Eingaben!$A$6:$A$9,0))-INDEX(Eingaben!$B$6:$B$9,MATCH($C26,Eingaben!$A$6:$A$9,0)))</f>
        <v>0.23333333333333334</v>
      </c>
      <c r="G26" s="7" t="str">
        <f>IF($D26&lt;INDEX(Eingaben!$B$6:$B$9,MATCH($C26,Eingaben!$A$6:$A$9,0)),"Unter Band",IF($D26&gt;INDEX(Eingaben!$D$6:$D$9,MATCH($C26,Eingaben!$A$6:$A$9,0)),"Über Band","Im Band"))</f>
        <v>Im Band</v>
      </c>
    </row>
    <row r="27" spans="1:7" x14ac:dyDescent="0.35">
      <c r="A27" s="7" t="str">
        <f>Mitarbeiter_Rohdaten!A27</f>
        <v>MA-23</v>
      </c>
      <c r="B27" s="7" t="str">
        <f>Mitarbeiter_Rohdaten!B27</f>
        <v>IT</v>
      </c>
      <c r="C27" s="7" t="str">
        <f>Mitarbeiter_Rohdaten!C27</f>
        <v>Band 2</v>
      </c>
      <c r="D27" s="8">
        <f>Mitarbeiter_Rohdaten!E27</f>
        <v>57500</v>
      </c>
      <c r="E27" s="9">
        <f>$D27/INDEX(Eingaben!$C$6:$C$9,MATCH($C27,Eingaben!$A$6:$A$9,0))</f>
        <v>1.0267857142857142</v>
      </c>
      <c r="F27" s="10">
        <f>($D27-INDEX(Eingaben!$B$6:$B$9,MATCH($C27,Eingaben!$A$6:$A$9,0)))/(INDEX(Eingaben!$D$6:$D$9,MATCH($C27,Eingaben!$A$6:$A$9,0))-INDEX(Eingaben!$B$6:$B$9,MATCH($C27,Eingaben!$A$6:$A$9,0)))</f>
        <v>0.59375</v>
      </c>
      <c r="G27" s="7" t="str">
        <f>IF($D27&lt;INDEX(Eingaben!$B$6:$B$9,MATCH($C27,Eingaben!$A$6:$A$9,0)),"Unter Band",IF($D27&gt;INDEX(Eingaben!$D$6:$D$9,MATCH($C27,Eingaben!$A$6:$A$9,0)),"Über Band","Im Band"))</f>
        <v>Im Band</v>
      </c>
    </row>
    <row r="28" spans="1:7" x14ac:dyDescent="0.35">
      <c r="A28" s="7" t="str">
        <f>Mitarbeiter_Rohdaten!A28</f>
        <v>MA-24</v>
      </c>
      <c r="B28" s="7" t="str">
        <f>Mitarbeiter_Rohdaten!B28</f>
        <v>IT</v>
      </c>
      <c r="C28" s="7" t="str">
        <f>Mitarbeiter_Rohdaten!C28</f>
        <v>Band 2</v>
      </c>
      <c r="D28" s="8">
        <f>Mitarbeiter_Rohdaten!E28</f>
        <v>59500</v>
      </c>
      <c r="E28" s="9">
        <f>$D28/INDEX(Eingaben!$C$6:$C$9,MATCH($C28,Eingaben!$A$6:$A$9,0))</f>
        <v>1.0625</v>
      </c>
      <c r="F28" s="10">
        <f>($D28-INDEX(Eingaben!$B$6:$B$9,MATCH($C28,Eingaben!$A$6:$A$9,0)))/(INDEX(Eingaben!$D$6:$D$9,MATCH($C28,Eingaben!$A$6:$A$9,0))-INDEX(Eingaben!$B$6:$B$9,MATCH($C28,Eingaben!$A$6:$A$9,0)))</f>
        <v>0.71875</v>
      </c>
      <c r="G28" s="7" t="str">
        <f>IF($D28&lt;INDEX(Eingaben!$B$6:$B$9,MATCH($C28,Eingaben!$A$6:$A$9,0)),"Unter Band",IF($D28&gt;INDEX(Eingaben!$D$6:$D$9,MATCH($C28,Eingaben!$A$6:$A$9,0)),"Über Band","Im Band"))</f>
        <v>Im Band</v>
      </c>
    </row>
    <row r="29" spans="1:7" x14ac:dyDescent="0.35">
      <c r="A29" s="7" t="str">
        <f>Mitarbeiter_Rohdaten!A29</f>
        <v>MA-25</v>
      </c>
      <c r="B29" s="7" t="str">
        <f>Mitarbeiter_Rohdaten!B29</f>
        <v>IT</v>
      </c>
      <c r="C29" s="7" t="str">
        <f>Mitarbeiter_Rohdaten!C29</f>
        <v>Band 2</v>
      </c>
      <c r="D29" s="8">
        <f>Mitarbeiter_Rohdaten!E29</f>
        <v>53000</v>
      </c>
      <c r="E29" s="9">
        <f>$D29/INDEX(Eingaben!$C$6:$C$9,MATCH($C29,Eingaben!$A$6:$A$9,0))</f>
        <v>0.9464285714285714</v>
      </c>
      <c r="F29" s="10">
        <f>($D29-INDEX(Eingaben!$B$6:$B$9,MATCH($C29,Eingaben!$A$6:$A$9,0)))/(INDEX(Eingaben!$D$6:$D$9,MATCH($C29,Eingaben!$A$6:$A$9,0))-INDEX(Eingaben!$B$6:$B$9,MATCH($C29,Eingaben!$A$6:$A$9,0)))</f>
        <v>0.3125</v>
      </c>
      <c r="G29" s="7" t="str">
        <f>IF($D29&lt;INDEX(Eingaben!$B$6:$B$9,MATCH($C29,Eingaben!$A$6:$A$9,0)),"Unter Band",IF($D29&gt;INDEX(Eingaben!$D$6:$D$9,MATCH($C29,Eingaben!$A$6:$A$9,0)),"Über Band","Im Band"))</f>
        <v>Im Band</v>
      </c>
    </row>
    <row r="30" spans="1:7" x14ac:dyDescent="0.35">
      <c r="A30" s="7" t="str">
        <f>Mitarbeiter_Rohdaten!A30</f>
        <v>MA-26</v>
      </c>
      <c r="B30" s="7" t="str">
        <f>Mitarbeiter_Rohdaten!B30</f>
        <v>IT</v>
      </c>
      <c r="C30" s="7" t="str">
        <f>Mitarbeiter_Rohdaten!C30</f>
        <v>Band 3</v>
      </c>
      <c r="D30" s="8">
        <f>Mitarbeiter_Rohdaten!E30</f>
        <v>79000</v>
      </c>
      <c r="E30" s="9">
        <f>$D30/INDEX(Eingaben!$C$6:$C$9,MATCH($C30,Eingaben!$A$6:$A$9,0))</f>
        <v>1.0675675675675675</v>
      </c>
      <c r="F30" s="10">
        <f>($D30-INDEX(Eingaben!$B$6:$B$9,MATCH($C30,Eingaben!$A$6:$A$9,0)))/(INDEX(Eingaben!$D$6:$D$9,MATCH($C30,Eingaben!$A$6:$A$9,0))-INDEX(Eingaben!$B$6:$B$9,MATCH($C30,Eingaben!$A$6:$A$9,0)))</f>
        <v>0.70833333333333337</v>
      </c>
      <c r="G30" s="7" t="str">
        <f>IF($D30&lt;INDEX(Eingaben!$B$6:$B$9,MATCH($C30,Eingaben!$A$6:$A$9,0)),"Unter Band",IF($D30&gt;INDEX(Eingaben!$D$6:$D$9,MATCH($C30,Eingaben!$A$6:$A$9,0)),"Über Band","Im Band"))</f>
        <v>Im Band</v>
      </c>
    </row>
    <row r="31" spans="1:7" x14ac:dyDescent="0.35">
      <c r="A31" s="7" t="str">
        <f>Mitarbeiter_Rohdaten!A31</f>
        <v>MA-27</v>
      </c>
      <c r="B31" s="7" t="str">
        <f>Mitarbeiter_Rohdaten!B31</f>
        <v>IT</v>
      </c>
      <c r="C31" s="7" t="str">
        <f>Mitarbeiter_Rohdaten!C31</f>
        <v>Band 3</v>
      </c>
      <c r="D31" s="8">
        <f>Mitarbeiter_Rohdaten!E31</f>
        <v>75500</v>
      </c>
      <c r="E31" s="9">
        <f>$D31/INDEX(Eingaben!$C$6:$C$9,MATCH($C31,Eingaben!$A$6:$A$9,0))</f>
        <v>1.0202702702702702</v>
      </c>
      <c r="F31" s="10">
        <f>($D31-INDEX(Eingaben!$B$6:$B$9,MATCH($C31,Eingaben!$A$6:$A$9,0)))/(INDEX(Eingaben!$D$6:$D$9,MATCH($C31,Eingaben!$A$6:$A$9,0))-INDEX(Eingaben!$B$6:$B$9,MATCH($C31,Eingaben!$A$6:$A$9,0)))</f>
        <v>0.5625</v>
      </c>
      <c r="G31" s="7" t="str">
        <f>IF($D31&lt;INDEX(Eingaben!$B$6:$B$9,MATCH($C31,Eingaben!$A$6:$A$9,0)),"Unter Band",IF($D31&gt;INDEX(Eingaben!$D$6:$D$9,MATCH($C31,Eingaben!$A$6:$A$9,0)),"Über Band","Im Band"))</f>
        <v>Im Band</v>
      </c>
    </row>
    <row r="32" spans="1:7" x14ac:dyDescent="0.35">
      <c r="A32" s="7" t="str">
        <f>Mitarbeiter_Rohdaten!A32</f>
        <v>MA-28</v>
      </c>
      <c r="B32" s="7" t="str">
        <f>Mitarbeiter_Rohdaten!B32</f>
        <v>IT</v>
      </c>
      <c r="C32" s="7" t="str">
        <f>Mitarbeiter_Rohdaten!C32</f>
        <v>Band 3</v>
      </c>
      <c r="D32" s="8">
        <f>Mitarbeiter_Rohdaten!E32</f>
        <v>84000</v>
      </c>
      <c r="E32" s="9">
        <f>$D32/INDEX(Eingaben!$C$6:$C$9,MATCH($C32,Eingaben!$A$6:$A$9,0))</f>
        <v>1.1351351351351351</v>
      </c>
      <c r="F32" s="10">
        <f>($D32-INDEX(Eingaben!$B$6:$B$9,MATCH($C32,Eingaben!$A$6:$A$9,0)))/(INDEX(Eingaben!$D$6:$D$9,MATCH($C32,Eingaben!$A$6:$A$9,0))-INDEX(Eingaben!$B$6:$B$9,MATCH($C32,Eingaben!$A$6:$A$9,0)))</f>
        <v>0.91666666666666663</v>
      </c>
      <c r="G32" s="7" t="str">
        <f>IF($D32&lt;INDEX(Eingaben!$B$6:$B$9,MATCH($C32,Eingaben!$A$6:$A$9,0)),"Unter Band",IF($D32&gt;INDEX(Eingaben!$D$6:$D$9,MATCH($C32,Eingaben!$A$6:$A$9,0)),"Über Band","Im Band"))</f>
        <v>Im Band</v>
      </c>
    </row>
    <row r="33" spans="1:7" x14ac:dyDescent="0.35">
      <c r="A33" s="7" t="str">
        <f>Mitarbeiter_Rohdaten!A33</f>
        <v>MA-29</v>
      </c>
      <c r="B33" s="7" t="str">
        <f>Mitarbeiter_Rohdaten!B33</f>
        <v>IT</v>
      </c>
      <c r="C33" s="7" t="str">
        <f>Mitarbeiter_Rohdaten!C33</f>
        <v>Band 4</v>
      </c>
      <c r="D33" s="8">
        <f>Mitarbeiter_Rohdaten!E33</f>
        <v>96000</v>
      </c>
      <c r="E33" s="9">
        <f>$D33/INDEX(Eingaben!$C$6:$C$9,MATCH($C33,Eingaben!$A$6:$A$9,0))</f>
        <v>0.97959183673469385</v>
      </c>
      <c r="F33" s="10">
        <f>($D33-INDEX(Eingaben!$B$6:$B$9,MATCH($C33,Eingaben!$A$6:$A$9,0)))/(INDEX(Eingaben!$D$6:$D$9,MATCH($C33,Eingaben!$A$6:$A$9,0))-INDEX(Eingaben!$B$6:$B$9,MATCH($C33,Eingaben!$A$6:$A$9,0)))</f>
        <v>0.44444444444444442</v>
      </c>
      <c r="G33" s="7" t="str">
        <f>IF($D33&lt;INDEX(Eingaben!$B$6:$B$9,MATCH($C33,Eingaben!$A$6:$A$9,0)),"Unter Band",IF($D33&gt;INDEX(Eingaben!$D$6:$D$9,MATCH($C33,Eingaben!$A$6:$A$9,0)),"Über Band","Im Band"))</f>
        <v>Im Band</v>
      </c>
    </row>
    <row r="34" spans="1:7" x14ac:dyDescent="0.35">
      <c r="A34" s="7" t="str">
        <f>Mitarbeiter_Rohdaten!A34</f>
        <v>MA-30</v>
      </c>
      <c r="B34" s="7" t="str">
        <f>Mitarbeiter_Rohdaten!B34</f>
        <v>IT</v>
      </c>
      <c r="C34" s="7" t="str">
        <f>Mitarbeiter_Rohdaten!C34</f>
        <v>Band 4</v>
      </c>
      <c r="D34" s="8">
        <f>Mitarbeiter_Rohdaten!E34</f>
        <v>108000</v>
      </c>
      <c r="E34" s="9">
        <f>$D34/INDEX(Eingaben!$C$6:$C$9,MATCH($C34,Eingaben!$A$6:$A$9,0))</f>
        <v>1.1020408163265305</v>
      </c>
      <c r="F34" s="10">
        <f>($D34-INDEX(Eingaben!$B$6:$B$9,MATCH($C34,Eingaben!$A$6:$A$9,0)))/(INDEX(Eingaben!$D$6:$D$9,MATCH($C34,Eingaben!$A$6:$A$9,0))-INDEX(Eingaben!$B$6:$B$9,MATCH($C34,Eingaben!$A$6:$A$9,0)))</f>
        <v>0.77777777777777779</v>
      </c>
      <c r="G34" s="7" t="str">
        <f>IF($D34&lt;INDEX(Eingaben!$B$6:$B$9,MATCH($C34,Eingaben!$A$6:$A$9,0)),"Unter Band",IF($D34&gt;INDEX(Eingaben!$D$6:$D$9,MATCH($C34,Eingaben!$A$6:$A$9,0)),"Über Band","Im Band"))</f>
        <v>Im Band</v>
      </c>
    </row>
    <row r="35" spans="1:7" x14ac:dyDescent="0.35">
      <c r="A35" s="7" t="str">
        <f>Mitarbeiter_Rohdaten!A35</f>
        <v>MA-31</v>
      </c>
      <c r="B35" s="7" t="str">
        <f>Mitarbeiter_Rohdaten!B35</f>
        <v>IT</v>
      </c>
      <c r="C35" s="7" t="str">
        <f>Mitarbeiter_Rohdaten!C35</f>
        <v>Band 2</v>
      </c>
      <c r="D35" s="8">
        <f>Mitarbeiter_Rohdaten!E35</f>
        <v>61500</v>
      </c>
      <c r="E35" s="9">
        <f>$D35/INDEX(Eingaben!$C$6:$C$9,MATCH($C35,Eingaben!$A$6:$A$9,0))</f>
        <v>1.0982142857142858</v>
      </c>
      <c r="F35" s="10">
        <f>($D35-INDEX(Eingaben!$B$6:$B$9,MATCH($C35,Eingaben!$A$6:$A$9,0)))/(INDEX(Eingaben!$D$6:$D$9,MATCH($C35,Eingaben!$A$6:$A$9,0))-INDEX(Eingaben!$B$6:$B$9,MATCH($C35,Eingaben!$A$6:$A$9,0)))</f>
        <v>0.84375</v>
      </c>
      <c r="G35" s="7" t="str">
        <f>IF($D35&lt;INDEX(Eingaben!$B$6:$B$9,MATCH($C35,Eingaben!$A$6:$A$9,0)),"Unter Band",IF($D35&gt;INDEX(Eingaben!$D$6:$D$9,MATCH($C35,Eingaben!$A$6:$A$9,0)),"Über Band","Im Band"))</f>
        <v>Im Band</v>
      </c>
    </row>
    <row r="36" spans="1:7" x14ac:dyDescent="0.35">
      <c r="A36" s="7" t="str">
        <f>Mitarbeiter_Rohdaten!A36</f>
        <v>MA-32</v>
      </c>
      <c r="B36" s="7" t="str">
        <f>Mitarbeiter_Rohdaten!B36</f>
        <v>Vertrieb</v>
      </c>
      <c r="C36" s="7" t="str">
        <f>Mitarbeiter_Rohdaten!C36</f>
        <v>Band 1</v>
      </c>
      <c r="D36" s="8">
        <f>Mitarbeiter_Rohdaten!E36</f>
        <v>38200</v>
      </c>
      <c r="E36" s="9">
        <f>$D36/INDEX(Eingaben!$C$6:$C$9,MATCH($C36,Eingaben!$A$6:$A$9,0))</f>
        <v>0.86818181818181817</v>
      </c>
      <c r="F36" s="10">
        <f>($D36-INDEX(Eingaben!$B$6:$B$9,MATCH($C36,Eingaben!$A$6:$A$9,0)))/(INDEX(Eingaben!$D$6:$D$9,MATCH($C36,Eingaben!$A$6:$A$9,0))-INDEX(Eingaben!$B$6:$B$9,MATCH($C36,Eingaben!$A$6:$A$9,0)))</f>
        <v>1.6666666666666666E-2</v>
      </c>
      <c r="G36" s="7" t="str">
        <f>IF($D36&lt;INDEX(Eingaben!$B$6:$B$9,MATCH($C36,Eingaben!$A$6:$A$9,0)),"Unter Band",IF($D36&gt;INDEX(Eingaben!$D$6:$D$9,MATCH($C36,Eingaben!$A$6:$A$9,0)),"Über Band","Im Band"))</f>
        <v>Im Band</v>
      </c>
    </row>
  </sheetData>
  <mergeCells count="2">
    <mergeCell ref="A1:H1"/>
    <mergeCell ref="A2:H2"/>
  </mergeCells>
  <conditionalFormatting sqref="E5:E36">
    <cfRule type="colorScale" priority="2">
      <colorScale>
        <cfvo type="min"/>
        <cfvo type="num" val="1"/>
        <cfvo type="max"/>
        <color rgb="FFF8696B"/>
        <color rgb="FFFFEB84"/>
        <color rgb="FF63BE7B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>
      <pane ySplit="4" topLeftCell="A5" activePane="bottomLeft" state="frozen"/>
      <selection pane="bottomLeft" activeCell="E18" sqref="E18"/>
    </sheetView>
  </sheetViews>
  <sheetFormatPr baseColWidth="10" defaultColWidth="8.7265625" defaultRowHeight="14.5" x14ac:dyDescent="0.35"/>
  <cols>
    <col min="1" max="1" width="12" customWidth="1"/>
    <col min="2" max="5" width="16" customWidth="1"/>
    <col min="6" max="6" width="18.453125" customWidth="1"/>
    <col min="7" max="8" width="16" customWidth="1"/>
  </cols>
  <sheetData>
    <row r="1" spans="1:8" ht="18" x14ac:dyDescent="0.4">
      <c r="A1" s="14" t="s">
        <v>61</v>
      </c>
      <c r="B1" s="14"/>
      <c r="C1" s="14"/>
      <c r="D1" s="14"/>
      <c r="E1" s="14"/>
      <c r="F1" s="14"/>
      <c r="G1" s="14"/>
      <c r="H1" s="14"/>
    </row>
    <row r="2" spans="1:8" ht="42" customHeight="1" x14ac:dyDescent="0.35">
      <c r="A2" s="15" t="s">
        <v>62</v>
      </c>
      <c r="B2" s="15"/>
      <c r="C2" s="15"/>
      <c r="D2" s="15"/>
      <c r="E2" s="15"/>
      <c r="F2" s="15"/>
      <c r="G2" s="15"/>
      <c r="H2" s="15"/>
    </row>
    <row r="4" spans="1:8" x14ac:dyDescent="0.35">
      <c r="A4" s="6" t="s">
        <v>3</v>
      </c>
      <c r="B4" s="6" t="s">
        <v>63</v>
      </c>
      <c r="C4" s="6" t="s">
        <v>64</v>
      </c>
      <c r="D4" s="6" t="s">
        <v>65</v>
      </c>
      <c r="E4" s="6" t="s">
        <v>66</v>
      </c>
      <c r="F4" s="6" t="s">
        <v>67</v>
      </c>
      <c r="G4" s="6" t="s">
        <v>68</v>
      </c>
      <c r="H4" s="6" t="s">
        <v>69</v>
      </c>
    </row>
    <row r="5" spans="1:8" x14ac:dyDescent="0.35">
      <c r="A5" s="7" t="s">
        <v>7</v>
      </c>
      <c r="B5" s="7">
        <f>COUNTIF(Berechnung_Verifiziert!$C$5:$C$36,$A5)</f>
        <v>12</v>
      </c>
      <c r="C5" s="9">
        <f>AVERAGEIF(Berechnung_Verifiziert!$C$5:$C$36,$A5,Berechnung_Verifiziert!$E$5:$E$36)</f>
        <v>0.90511363636363618</v>
      </c>
      <c r="D5" s="10">
        <f>COUNTIFS(Berechnung_Verifiziert!$C$5:$C$36,$A5,Berechnung_Verifiziert!$F$5:$F$36,"&lt;0.33")/$B5</f>
        <v>0</v>
      </c>
      <c r="E5" s="10">
        <f>COUNTIFS(Berechnung_Verifiziert!$C$5:$C$36,$A5,Berechnung_Verifiziert!$F$5:$F$36,"&gt;0.67")/$B5</f>
        <v>0</v>
      </c>
      <c r="F5" s="8">
        <f>AVERAGEIFS(Mitarbeiter_Rohdaten!$E$5:$E$36,Mitarbeiter_Rohdaten!$C$5:$C$36,$A5,Mitarbeiter_Rohdaten!$D$5:$D$36,"M")</f>
        <v>40316.666666666664</v>
      </c>
      <c r="G5" s="8">
        <f>AVERAGEIFS(Mitarbeiter_Rohdaten!$E$5:$E$36,Mitarbeiter_Rohdaten!$C$5:$C$36,$A5,Mitarbeiter_Rohdaten!$D$5:$D$36,"W")</f>
        <v>39333.333333333336</v>
      </c>
      <c r="H5" s="11">
        <f>(F5-G5)/F5</f>
        <v>2.4390243902438907E-2</v>
      </c>
    </row>
    <row r="6" spans="1:8" x14ac:dyDescent="0.35">
      <c r="A6" s="7" t="s">
        <v>8</v>
      </c>
      <c r="B6" s="7">
        <f>COUNTIF(Berechnung_Verifiziert!$C$5:$C$36,$A6)</f>
        <v>9</v>
      </c>
      <c r="C6" s="9">
        <f>AVERAGEIF(Berechnung_Verifiziert!$C$5:$C$36,$A6,Berechnung_Verifiziert!$E$5:$E$36)</f>
        <v>0.98809523809523825</v>
      </c>
      <c r="D6" s="10">
        <f>COUNTIFS(Berechnung_Verifiziert!$C$5:$C$36,$A6,Berechnung_Verifiziert!$F$5:$F$36,"&lt;0.33")/$B6</f>
        <v>0</v>
      </c>
      <c r="E6" s="10">
        <f>COUNTIFS(Berechnung_Verifiziert!$C$5:$C$36,$A6,Berechnung_Verifiziert!$F$5:$F$36,"&gt;0.67")/$B6</f>
        <v>0</v>
      </c>
      <c r="F6" s="8">
        <f>AVERAGEIFS(Mitarbeiter_Rohdaten!$E$5:$E$36,Mitarbeiter_Rohdaten!$C$5:$C$36,$A6,Mitarbeiter_Rohdaten!$D$5:$D$36,"M")</f>
        <v>56200</v>
      </c>
      <c r="G6" s="8">
        <f>AVERAGEIFS(Mitarbeiter_Rohdaten!$E$5:$E$36,Mitarbeiter_Rohdaten!$C$5:$C$36,$A6,Mitarbeiter_Rohdaten!$D$5:$D$36,"W")</f>
        <v>54250</v>
      </c>
      <c r="H6" s="11">
        <f>(F6-G6)/F6</f>
        <v>3.4697508896797152E-2</v>
      </c>
    </row>
    <row r="7" spans="1:8" x14ac:dyDescent="0.35">
      <c r="A7" s="7" t="s">
        <v>9</v>
      </c>
      <c r="B7" s="7">
        <f>COUNTIF(Berechnung_Verifiziert!$C$5:$C$36,$A7)</f>
        <v>7</v>
      </c>
      <c r="C7" s="9">
        <f>AVERAGEIF(Berechnung_Verifiziert!$C$5:$C$36,$A7,Berechnung_Verifiziert!$E$5:$E$36)</f>
        <v>1.0202702702702704</v>
      </c>
      <c r="D7" s="10">
        <f>COUNTIFS(Berechnung_Verifiziert!$C$5:$C$36,$A7,Berechnung_Verifiziert!$F$5:$F$36,"&lt;0.33")/$B7</f>
        <v>0</v>
      </c>
      <c r="E7" s="10">
        <f>COUNTIFS(Berechnung_Verifiziert!$C$5:$C$36,$A7,Berechnung_Verifiziert!$F$5:$F$36,"&gt;0.67")/$B7</f>
        <v>0</v>
      </c>
      <c r="F7" s="8">
        <f>AVERAGEIFS(Mitarbeiter_Rohdaten!$E$5:$E$36,Mitarbeiter_Rohdaten!$C$5:$C$36,$A7,Mitarbeiter_Rohdaten!$D$5:$D$36,"M")</f>
        <v>78125</v>
      </c>
      <c r="G7" s="8">
        <f>AVERAGEIFS(Mitarbeiter_Rohdaten!$E$5:$E$36,Mitarbeiter_Rohdaten!$C$5:$C$36,$A7,Mitarbeiter_Rohdaten!$D$5:$D$36,"W")</f>
        <v>72000</v>
      </c>
      <c r="H7" s="11">
        <f>(F7-G7)/F7</f>
        <v>7.8399999999999997E-2</v>
      </c>
    </row>
    <row r="8" spans="1:8" x14ac:dyDescent="0.35">
      <c r="A8" s="7" t="s">
        <v>10</v>
      </c>
      <c r="B8" s="7">
        <f>COUNTIF(Berechnung_Verifiziert!$C$5:$C$36,$A8)</f>
        <v>4</v>
      </c>
      <c r="C8" s="9">
        <f>AVERAGEIF(Berechnung_Verifiziert!$C$5:$C$36,$A8,Berechnung_Verifiziert!$E$5:$E$36)</f>
        <v>1.0816326530612244</v>
      </c>
      <c r="D8" s="10">
        <f>COUNTIFS(Berechnung_Verifiziert!$C$5:$C$36,$A8,Berechnung_Verifiziert!$F$5:$F$36,"&lt;0.33")/$B8</f>
        <v>0</v>
      </c>
      <c r="E8" s="10">
        <f>COUNTIFS(Berechnung_Verifiziert!$C$5:$C$36,$A8,Berechnung_Verifiziert!$F$5:$F$36,"&gt;0.67")/$B8</f>
        <v>0</v>
      </c>
      <c r="F8" s="8">
        <f>AVERAGEIFS(Mitarbeiter_Rohdaten!$E$5:$E$36,Mitarbeiter_Rohdaten!$C$5:$C$36,$A8,Mitarbeiter_Rohdaten!$D$5:$D$36,"M")</f>
        <v>109333.33333333333</v>
      </c>
      <c r="G8" s="8">
        <f>AVERAGEIFS(Mitarbeiter_Rohdaten!$E$5:$E$36,Mitarbeiter_Rohdaten!$C$5:$C$36,$A8,Mitarbeiter_Rohdaten!$D$5:$D$36,"W")</f>
        <v>96000</v>
      </c>
      <c r="H8" s="11">
        <f>(F8-G8)/F8</f>
        <v>0.12195121951219508</v>
      </c>
    </row>
    <row r="11" spans="1:8" x14ac:dyDescent="0.35">
      <c r="A11" s="13" t="s">
        <v>71</v>
      </c>
    </row>
    <row r="12" spans="1:8" x14ac:dyDescent="0.35">
      <c r="A12" s="3" t="s">
        <v>13</v>
      </c>
      <c r="B12" s="3" t="s">
        <v>14</v>
      </c>
      <c r="C12" s="3" t="s">
        <v>3</v>
      </c>
      <c r="D12" s="3" t="s">
        <v>57</v>
      </c>
      <c r="E12" s="3" t="s">
        <v>58</v>
      </c>
      <c r="F12" s="12" t="s">
        <v>70</v>
      </c>
      <c r="G12" s="3" t="s">
        <v>60</v>
      </c>
    </row>
    <row r="13" spans="1:8" x14ac:dyDescent="0.35">
      <c r="A13" t="str" cm="1">
        <f t="array" ref="A13:G14">_xlfn._xlws.FILTER(Berechnung_Verifiziert!$A$5:$G$36, ABS(Berechnung_Verifiziert!$E$5:$E$36 - 1) &gt; 0.15, "Keine Ausreisser")</f>
        <v>MA-17</v>
      </c>
      <c r="B13" t="str">
        <v>Produktion</v>
      </c>
      <c r="C13" t="str">
        <v>Band 2</v>
      </c>
      <c r="D13">
        <v>46500</v>
      </c>
      <c r="E13">
        <v>0.8303571428571429</v>
      </c>
      <c r="F13" s="10">
        <v>-9.375E-2</v>
      </c>
      <c r="G13" t="str">
        <v>Unter Band</v>
      </c>
    </row>
    <row r="14" spans="1:8" x14ac:dyDescent="0.35">
      <c r="A14" t="str">
        <v>MA-20</v>
      </c>
      <c r="B14" t="str">
        <v>Produktion</v>
      </c>
      <c r="C14" t="str">
        <v>Band 4</v>
      </c>
      <c r="D14">
        <v>119000</v>
      </c>
      <c r="E14">
        <v>1.2142857142857142</v>
      </c>
      <c r="F14" s="10">
        <v>1.0833333333333333</v>
      </c>
      <c r="G14" t="str">
        <v>Über Band</v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Eingaben</vt:lpstr>
      <vt:lpstr>Mitarbeiter_Rohdaten</vt:lpstr>
      <vt:lpstr>Berechnung_Verifiziert</vt:lpstr>
      <vt:lpstr>Band_Report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Volker Nuernberg</cp:lastModifiedBy>
  <cp:revision>0</cp:revision>
  <dcterms:created xsi:type="dcterms:W3CDTF">2026-08-10T08:45:41Z</dcterms:created>
  <dcterms:modified xsi:type="dcterms:W3CDTF">2026-09-03T11:11:54Z</dcterms:modified>
  <dc:language>en-US</dc:language>
</cp:coreProperties>
</file>